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(GEAS)\ADMINISTRATIVO\LICITAÇÕES E CONTRATOS\Concorrência Nacional\2022\CN - TRABALHO SOCIOAMBIENTAL NOS RIOS CUIABÁ, CARVÃO E SANTO ANTÔNIO - PETRÓPOLIS\"/>
    </mc:Choice>
  </mc:AlternateContent>
  <bookViews>
    <workbookView xWindow="0" yWindow="0" windowWidth="28800" windowHeight="12132" activeTab="2"/>
  </bookViews>
  <sheets>
    <sheet name="Plan1" sheetId="1" r:id="rId1"/>
    <sheet name="Plan2" sheetId="2" r:id="rId2"/>
    <sheet name="Plan3" sheetId="3" r:id="rId3"/>
  </sheets>
  <definedNames>
    <definedName name="_xlnm.Print_Area" localSheetId="2">Plan3!$A$1:$AA$91</definedName>
    <definedName name="TipoOrçamento">"BASE"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9" i="3" l="1"/>
  <c r="P29" i="3"/>
  <c r="Q17" i="3"/>
  <c r="E17" i="3"/>
  <c r="P89" i="3"/>
  <c r="O86" i="3"/>
  <c r="N86" i="3"/>
  <c r="L86" i="3"/>
  <c r="K86" i="3"/>
  <c r="O83" i="3"/>
  <c r="N83" i="3"/>
  <c r="L83" i="3"/>
  <c r="K83" i="3"/>
  <c r="J80" i="3"/>
  <c r="I77" i="3"/>
  <c r="H77" i="3"/>
  <c r="Y71" i="3"/>
  <c r="O68" i="3"/>
  <c r="M68" i="3"/>
  <c r="K68" i="3"/>
  <c r="I68" i="3"/>
  <c r="G68" i="3"/>
  <c r="X65" i="3"/>
  <c r="W65" i="3"/>
  <c r="V65" i="3"/>
  <c r="O65" i="3"/>
  <c r="N65" i="3"/>
  <c r="M65" i="3"/>
  <c r="L65" i="3"/>
  <c r="J65" i="3"/>
  <c r="I65" i="3"/>
  <c r="H65" i="3"/>
  <c r="G65" i="3"/>
  <c r="O62" i="3"/>
  <c r="N62" i="3"/>
  <c r="M62" i="3"/>
  <c r="L62" i="3"/>
  <c r="J62" i="3"/>
  <c r="I62" i="3"/>
  <c r="H62" i="3"/>
  <c r="G62" i="3"/>
  <c r="U59" i="3"/>
  <c r="T59" i="3"/>
  <c r="S59" i="3"/>
  <c r="R59" i="3"/>
  <c r="O59" i="3"/>
  <c r="N59" i="3"/>
  <c r="M59" i="3"/>
  <c r="L59" i="3"/>
  <c r="J59" i="3"/>
  <c r="I59" i="3"/>
  <c r="H59" i="3"/>
  <c r="G59" i="3"/>
  <c r="G56" i="3" l="1"/>
  <c r="H56" i="3"/>
  <c r="I56" i="3"/>
  <c r="J56" i="3"/>
  <c r="K56" i="3"/>
  <c r="L56" i="3"/>
  <c r="M56" i="3"/>
  <c r="N56" i="3"/>
  <c r="O56" i="3"/>
  <c r="F56" i="3"/>
  <c r="P53" i="3" l="1"/>
  <c r="N53" i="3"/>
  <c r="L53" i="3"/>
  <c r="J53" i="3"/>
  <c r="H53" i="3"/>
  <c r="F53" i="3"/>
  <c r="Y47" i="3"/>
  <c r="P47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E44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F41" i="3"/>
  <c r="G38" i="3"/>
  <c r="F38" i="3"/>
  <c r="F35" i="3"/>
  <c r="E35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F26" i="3"/>
  <c r="E26" i="3"/>
  <c r="E23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G20" i="3"/>
  <c r="F20" i="3"/>
  <c r="E20" i="3"/>
  <c r="E14" i="3"/>
  <c r="E11" i="3"/>
  <c r="F11" i="3" s="1"/>
  <c r="C32" i="3" l="1"/>
  <c r="C8" i="3"/>
  <c r="C50" i="3"/>
  <c r="C74" i="3"/>
  <c r="C4" i="3" l="1"/>
  <c r="F55" i="3" l="1"/>
  <c r="G55" i="3" s="1"/>
  <c r="H55" i="3" l="1"/>
  <c r="I55" i="3" s="1"/>
  <c r="J55" i="3" s="1"/>
  <c r="K55" i="3" s="1"/>
  <c r="L55" i="3" s="1"/>
  <c r="M55" i="3" s="1"/>
  <c r="N55" i="3" s="1"/>
  <c r="Z11" i="3"/>
  <c r="Z14" i="3"/>
  <c r="Z17" i="3"/>
  <c r="Z20" i="3"/>
  <c r="Z23" i="3"/>
  <c r="Z26" i="3"/>
  <c r="Z29" i="3"/>
  <c r="Z35" i="3"/>
  <c r="Z38" i="3"/>
  <c r="Z41" i="3"/>
  <c r="Z44" i="3"/>
  <c r="Z47" i="3"/>
  <c r="Z65" i="3"/>
  <c r="Z68" i="3"/>
  <c r="Z71" i="3"/>
  <c r="Z77" i="3"/>
  <c r="Z80" i="3"/>
  <c r="Z83" i="3"/>
  <c r="Z86" i="3"/>
  <c r="Z89" i="3"/>
  <c r="O55" i="3" l="1"/>
  <c r="P55" i="3" s="1"/>
  <c r="Q8" i="3"/>
  <c r="R8" i="3"/>
  <c r="S8" i="3"/>
  <c r="T8" i="3"/>
  <c r="U8" i="3"/>
  <c r="V8" i="3"/>
  <c r="W8" i="3"/>
  <c r="X8" i="3"/>
  <c r="Y8" i="3"/>
  <c r="F54" i="3" l="1"/>
  <c r="H50" i="3" l="1"/>
  <c r="J50" i="3"/>
  <c r="L50" i="3"/>
  <c r="N50" i="3"/>
  <c r="Q50" i="3"/>
  <c r="R50" i="3"/>
  <c r="S50" i="3"/>
  <c r="T50" i="3"/>
  <c r="U50" i="3"/>
  <c r="V50" i="3"/>
  <c r="W50" i="3"/>
  <c r="X50" i="3"/>
  <c r="Y50" i="3"/>
  <c r="E70" i="3"/>
  <c r="E69" i="3" s="1"/>
  <c r="E16" i="3"/>
  <c r="F70" i="3" l="1"/>
  <c r="F69" i="3" s="1"/>
  <c r="G70" i="3"/>
  <c r="F74" i="3"/>
  <c r="F62" i="3" s="1"/>
  <c r="F59" i="3" s="1"/>
  <c r="F50" i="3" s="1"/>
  <c r="G74" i="3"/>
  <c r="G50" i="3" s="1"/>
  <c r="G32" i="3" s="1"/>
  <c r="H74" i="3"/>
  <c r="I74" i="3"/>
  <c r="I50" i="3" s="1"/>
  <c r="J74" i="3"/>
  <c r="K74" i="3"/>
  <c r="L74" i="3"/>
  <c r="M74" i="3"/>
  <c r="M50" i="3" s="1"/>
  <c r="N74" i="3"/>
  <c r="O74" i="3"/>
  <c r="O50" i="3" s="1"/>
  <c r="P74" i="3"/>
  <c r="P50" i="3" s="1"/>
  <c r="Q74" i="3"/>
  <c r="R74" i="3"/>
  <c r="S74" i="3"/>
  <c r="T74" i="3"/>
  <c r="U74" i="3"/>
  <c r="V74" i="3"/>
  <c r="W74" i="3"/>
  <c r="X74" i="3"/>
  <c r="Y74" i="3"/>
  <c r="E74" i="3"/>
  <c r="E91" i="3"/>
  <c r="F91" i="3" s="1"/>
  <c r="E88" i="3"/>
  <c r="E87" i="3" s="1"/>
  <c r="E85" i="3"/>
  <c r="E82" i="3"/>
  <c r="E81" i="3" s="1"/>
  <c r="E79" i="3"/>
  <c r="E78" i="3" s="1"/>
  <c r="E73" i="3"/>
  <c r="E72" i="3" s="1"/>
  <c r="E67" i="3"/>
  <c r="E46" i="3"/>
  <c r="E43" i="3"/>
  <c r="E42" i="3" s="1"/>
  <c r="E31" i="3"/>
  <c r="E30" i="3" s="1"/>
  <c r="E40" i="3"/>
  <c r="E39" i="3" s="1"/>
  <c r="E37" i="3"/>
  <c r="H32" i="3"/>
  <c r="I32" i="3"/>
  <c r="J32" i="3"/>
  <c r="K32" i="3"/>
  <c r="L32" i="3"/>
  <c r="M32" i="3"/>
  <c r="N32" i="3"/>
  <c r="O32" i="3"/>
  <c r="P32" i="3"/>
  <c r="Q32" i="3"/>
  <c r="R32" i="3"/>
  <c r="S32" i="3"/>
  <c r="S5" i="3" s="1"/>
  <c r="T32" i="3"/>
  <c r="U32" i="3"/>
  <c r="V32" i="3"/>
  <c r="W32" i="3"/>
  <c r="X32" i="3"/>
  <c r="Y32" i="3"/>
  <c r="E28" i="3"/>
  <c r="E25" i="3"/>
  <c r="E22" i="3"/>
  <c r="E19" i="3"/>
  <c r="E13" i="3"/>
  <c r="F8" i="3"/>
  <c r="G8" i="3"/>
  <c r="H8" i="3"/>
  <c r="I8" i="3"/>
  <c r="J8" i="3"/>
  <c r="K8" i="3"/>
  <c r="L8" i="3"/>
  <c r="M8" i="3"/>
  <c r="N8" i="3"/>
  <c r="O8" i="3"/>
  <c r="P8" i="3"/>
  <c r="E8" i="3"/>
  <c r="F79" i="3" l="1"/>
  <c r="E24" i="3"/>
  <c r="F19" i="3"/>
  <c r="F18" i="3" s="1"/>
  <c r="K50" i="3"/>
  <c r="K5" i="3" s="1"/>
  <c r="Z74" i="3"/>
  <c r="F32" i="3"/>
  <c r="F5" i="3" s="1"/>
  <c r="Z8" i="3"/>
  <c r="E27" i="3"/>
  <c r="E76" i="3"/>
  <c r="E62" i="3"/>
  <c r="Z62" i="3" s="1"/>
  <c r="F73" i="3"/>
  <c r="F72" i="3" s="1"/>
  <c r="G69" i="3"/>
  <c r="H70" i="3"/>
  <c r="T5" i="3"/>
  <c r="R5" i="3"/>
  <c r="M5" i="3"/>
  <c r="F16" i="3"/>
  <c r="E15" i="3"/>
  <c r="F40" i="3"/>
  <c r="E90" i="3"/>
  <c r="E18" i="3"/>
  <c r="F25" i="3"/>
  <c r="F13" i="3"/>
  <c r="E12" i="3"/>
  <c r="F22" i="3"/>
  <c r="F21" i="3" s="1"/>
  <c r="E21" i="3"/>
  <c r="F37" i="3"/>
  <c r="E36" i="3"/>
  <c r="Y5" i="3"/>
  <c r="U5" i="3"/>
  <c r="Q5" i="3"/>
  <c r="F31" i="3"/>
  <c r="F43" i="3"/>
  <c r="E45" i="3"/>
  <c r="F46" i="3"/>
  <c r="E54" i="3"/>
  <c r="F67" i="3"/>
  <c r="E66" i="3"/>
  <c r="G79" i="3"/>
  <c r="F78" i="3"/>
  <c r="F85" i="3"/>
  <c r="E84" i="3"/>
  <c r="F90" i="3"/>
  <c r="G91" i="3"/>
  <c r="E75" i="3"/>
  <c r="F82" i="3"/>
  <c r="F88" i="3"/>
  <c r="F76" i="3"/>
  <c r="O5" i="3"/>
  <c r="G5" i="3"/>
  <c r="F28" i="3"/>
  <c r="F27" i="3" s="1"/>
  <c r="V5" i="3"/>
  <c r="P5" i="3"/>
  <c r="L5" i="3"/>
  <c r="H5" i="3"/>
  <c r="X5" i="3"/>
  <c r="N5" i="3"/>
  <c r="J5" i="3"/>
  <c r="W5" i="3"/>
  <c r="I5" i="3"/>
  <c r="E10" i="3"/>
  <c r="G73" i="3" l="1"/>
  <c r="G19" i="3"/>
  <c r="H19" i="3" s="1"/>
  <c r="I19" i="3" s="1"/>
  <c r="G40" i="3"/>
  <c r="H40" i="3" s="1"/>
  <c r="F39" i="3"/>
  <c r="E59" i="3"/>
  <c r="Z59" i="3" s="1"/>
  <c r="E64" i="3"/>
  <c r="I70" i="3"/>
  <c r="H69" i="3"/>
  <c r="G22" i="3"/>
  <c r="H22" i="3" s="1"/>
  <c r="G25" i="3"/>
  <c r="F24" i="3"/>
  <c r="G16" i="3"/>
  <c r="F15" i="3"/>
  <c r="G13" i="3"/>
  <c r="F12" i="3"/>
  <c r="M4" i="3"/>
  <c r="H4" i="3"/>
  <c r="F36" i="3"/>
  <c r="G37" i="3"/>
  <c r="L4" i="3"/>
  <c r="G76" i="3"/>
  <c r="F75" i="3"/>
  <c r="G85" i="3"/>
  <c r="F84" i="3"/>
  <c r="F45" i="3"/>
  <c r="G46" i="3"/>
  <c r="H91" i="3"/>
  <c r="G90" i="3"/>
  <c r="X4" i="3"/>
  <c r="F81" i="3"/>
  <c r="G82" i="3"/>
  <c r="H79" i="3"/>
  <c r="G78" i="3"/>
  <c r="G43" i="3"/>
  <c r="F42" i="3"/>
  <c r="U4" i="3"/>
  <c r="J19" i="3"/>
  <c r="I18" i="3"/>
  <c r="G72" i="3"/>
  <c r="H73" i="3"/>
  <c r="N4" i="3"/>
  <c r="G67" i="3"/>
  <c r="F66" i="3"/>
  <c r="F30" i="3"/>
  <c r="G31" i="3"/>
  <c r="F87" i="3"/>
  <c r="G88" i="3"/>
  <c r="G28" i="3"/>
  <c r="H28" i="3" s="1"/>
  <c r="F10" i="3"/>
  <c r="E9" i="3"/>
  <c r="C6" i="1"/>
  <c r="G18" i="3" l="1"/>
  <c r="H18" i="3"/>
  <c r="G39" i="3"/>
  <c r="E63" i="3"/>
  <c r="F64" i="3"/>
  <c r="E56" i="3"/>
  <c r="Z56" i="3" s="1"/>
  <c r="E61" i="3"/>
  <c r="J70" i="3"/>
  <c r="I69" i="3"/>
  <c r="G27" i="3"/>
  <c r="G21" i="3"/>
  <c r="H16" i="3"/>
  <c r="G15" i="3"/>
  <c r="H13" i="3"/>
  <c r="G12" i="3"/>
  <c r="G24" i="3"/>
  <c r="H25" i="3"/>
  <c r="W4" i="3"/>
  <c r="P4" i="3"/>
  <c r="Q4" i="3"/>
  <c r="V4" i="3"/>
  <c r="K4" i="3"/>
  <c r="F4" i="3"/>
  <c r="I4" i="3"/>
  <c r="R4" i="3"/>
  <c r="Y4" i="3"/>
  <c r="S4" i="3"/>
  <c r="O4" i="3"/>
  <c r="G4" i="3"/>
  <c r="T4" i="3"/>
  <c r="J4" i="3"/>
  <c r="H67" i="3"/>
  <c r="G66" i="3"/>
  <c r="I73" i="3"/>
  <c r="J73" i="3" s="1"/>
  <c r="H72" i="3"/>
  <c r="K19" i="3"/>
  <c r="J18" i="3"/>
  <c r="G54" i="3"/>
  <c r="H85" i="3"/>
  <c r="G84" i="3"/>
  <c r="H76" i="3"/>
  <c r="G75" i="3"/>
  <c r="I40" i="3"/>
  <c r="H39" i="3"/>
  <c r="H31" i="3"/>
  <c r="G30" i="3"/>
  <c r="H82" i="3"/>
  <c r="G81" i="3"/>
  <c r="G45" i="3"/>
  <c r="H46" i="3"/>
  <c r="G36" i="3"/>
  <c r="H37" i="3"/>
  <c r="H88" i="3"/>
  <c r="G87" i="3"/>
  <c r="I91" i="3"/>
  <c r="H90" i="3"/>
  <c r="H43" i="3"/>
  <c r="G42" i="3"/>
  <c r="I79" i="3"/>
  <c r="H78" i="3"/>
  <c r="I22" i="3"/>
  <c r="H21" i="3"/>
  <c r="G10" i="3"/>
  <c r="F9" i="3"/>
  <c r="H27" i="3"/>
  <c r="I28" i="3"/>
  <c r="F61" i="3" l="1"/>
  <c r="E60" i="3"/>
  <c r="E53" i="3"/>
  <c r="E58" i="3"/>
  <c r="F63" i="3"/>
  <c r="G64" i="3"/>
  <c r="K70" i="3"/>
  <c r="J69" i="3"/>
  <c r="I13" i="3"/>
  <c r="H12" i="3"/>
  <c r="I25" i="3"/>
  <c r="H24" i="3"/>
  <c r="I16" i="3"/>
  <c r="H15" i="3"/>
  <c r="I43" i="3"/>
  <c r="H42" i="3"/>
  <c r="J91" i="3"/>
  <c r="I90" i="3"/>
  <c r="I82" i="3"/>
  <c r="H81" i="3"/>
  <c r="H75" i="3"/>
  <c r="I76" i="3"/>
  <c r="H54" i="3"/>
  <c r="I72" i="3"/>
  <c r="I37" i="3"/>
  <c r="H36" i="3"/>
  <c r="H45" i="3"/>
  <c r="I46" i="3"/>
  <c r="J79" i="3"/>
  <c r="I78" i="3"/>
  <c r="I88" i="3"/>
  <c r="H87" i="3"/>
  <c r="H30" i="3"/>
  <c r="I31" i="3"/>
  <c r="J40" i="3"/>
  <c r="I39" i="3"/>
  <c r="I85" i="3"/>
  <c r="H84" i="3"/>
  <c r="L19" i="3"/>
  <c r="K18" i="3"/>
  <c r="I67" i="3"/>
  <c r="H66" i="3"/>
  <c r="J22" i="3"/>
  <c r="I21" i="3"/>
  <c r="J28" i="3"/>
  <c r="I27" i="3"/>
  <c r="H10" i="3"/>
  <c r="G9" i="3"/>
  <c r="E50" i="3" l="1"/>
  <c r="Z50" i="3" s="1"/>
  <c r="Z53" i="3"/>
  <c r="E52" i="3"/>
  <c r="H64" i="3"/>
  <c r="G63" i="3"/>
  <c r="E57" i="3"/>
  <c r="F58" i="3"/>
  <c r="G61" i="3"/>
  <c r="F60" i="3"/>
  <c r="L70" i="3"/>
  <c r="K69" i="3"/>
  <c r="J25" i="3"/>
  <c r="I24" i="3"/>
  <c r="J16" i="3"/>
  <c r="I15" i="3"/>
  <c r="J13" i="3"/>
  <c r="I12" i="3"/>
  <c r="J46" i="3"/>
  <c r="I45" i="3"/>
  <c r="M19" i="3"/>
  <c r="L18" i="3"/>
  <c r="K40" i="3"/>
  <c r="J39" i="3"/>
  <c r="K79" i="3"/>
  <c r="J78" i="3"/>
  <c r="J31" i="3"/>
  <c r="I30" i="3"/>
  <c r="J67" i="3"/>
  <c r="I66" i="3"/>
  <c r="J85" i="3"/>
  <c r="I84" i="3"/>
  <c r="J37" i="3"/>
  <c r="I36" i="3"/>
  <c r="I54" i="3"/>
  <c r="J82" i="3"/>
  <c r="I81" i="3"/>
  <c r="J43" i="3"/>
  <c r="I42" i="3"/>
  <c r="J76" i="3"/>
  <c r="I75" i="3"/>
  <c r="J88" i="3"/>
  <c r="I87" i="3"/>
  <c r="K73" i="3"/>
  <c r="J72" i="3"/>
  <c r="K91" i="3"/>
  <c r="J90" i="3"/>
  <c r="K22" i="3"/>
  <c r="J21" i="3"/>
  <c r="K28" i="3"/>
  <c r="J27" i="3"/>
  <c r="I10" i="3"/>
  <c r="H9" i="3"/>
  <c r="H61" i="3" l="1"/>
  <c r="G60" i="3"/>
  <c r="I64" i="3"/>
  <c r="H63" i="3"/>
  <c r="F57" i="3"/>
  <c r="G58" i="3"/>
  <c r="E51" i="3"/>
  <c r="F52" i="3"/>
  <c r="E32" i="3"/>
  <c r="Z32" i="3" s="1"/>
  <c r="E49" i="3"/>
  <c r="M70" i="3"/>
  <c r="L69" i="3"/>
  <c r="K16" i="3"/>
  <c r="J15" i="3"/>
  <c r="K13" i="3"/>
  <c r="J12" i="3"/>
  <c r="K25" i="3"/>
  <c r="J24" i="3"/>
  <c r="L91" i="3"/>
  <c r="K90" i="3"/>
  <c r="L73" i="3"/>
  <c r="K72" i="3"/>
  <c r="K76" i="3"/>
  <c r="J75" i="3"/>
  <c r="J54" i="3"/>
  <c r="K85" i="3"/>
  <c r="J84" i="3"/>
  <c r="K31" i="3"/>
  <c r="J30" i="3"/>
  <c r="L40" i="3"/>
  <c r="K39" i="3"/>
  <c r="K88" i="3"/>
  <c r="J87" i="3"/>
  <c r="K43" i="3"/>
  <c r="J42" i="3"/>
  <c r="K82" i="3"/>
  <c r="J81" i="3"/>
  <c r="K37" i="3"/>
  <c r="J36" i="3"/>
  <c r="K67" i="3"/>
  <c r="J66" i="3"/>
  <c r="L79" i="3"/>
  <c r="K78" i="3"/>
  <c r="N19" i="3"/>
  <c r="M18" i="3"/>
  <c r="K46" i="3"/>
  <c r="J45" i="3"/>
  <c r="L22" i="3"/>
  <c r="K21" i="3"/>
  <c r="L28" i="3"/>
  <c r="K27" i="3"/>
  <c r="J10" i="3"/>
  <c r="I9" i="3"/>
  <c r="J64" i="3" l="1"/>
  <c r="I63" i="3"/>
  <c r="F49" i="3"/>
  <c r="E48" i="3"/>
  <c r="G57" i="3"/>
  <c r="H58" i="3"/>
  <c r="G52" i="3"/>
  <c r="F51" i="3"/>
  <c r="E5" i="3"/>
  <c r="E4" i="3" s="1"/>
  <c r="E34" i="3"/>
  <c r="H60" i="3"/>
  <c r="I61" i="3"/>
  <c r="N70" i="3"/>
  <c r="M69" i="3"/>
  <c r="L13" i="3"/>
  <c r="K12" i="3"/>
  <c r="L25" i="3"/>
  <c r="K24" i="3"/>
  <c r="L16" i="3"/>
  <c r="K15" i="3"/>
  <c r="O19" i="3"/>
  <c r="N18" i="3"/>
  <c r="L43" i="3"/>
  <c r="K42" i="3"/>
  <c r="L31" i="3"/>
  <c r="K30" i="3"/>
  <c r="L37" i="3"/>
  <c r="K36" i="3"/>
  <c r="M73" i="3"/>
  <c r="L72" i="3"/>
  <c r="L67" i="3"/>
  <c r="K66" i="3"/>
  <c r="L46" i="3"/>
  <c r="K45" i="3"/>
  <c r="M79" i="3"/>
  <c r="L78" i="3"/>
  <c r="L82" i="3"/>
  <c r="K81" i="3"/>
  <c r="L88" i="3"/>
  <c r="K87" i="3"/>
  <c r="M40" i="3"/>
  <c r="L39" i="3"/>
  <c r="L85" i="3"/>
  <c r="K84" i="3"/>
  <c r="K54" i="3"/>
  <c r="L76" i="3"/>
  <c r="K75" i="3"/>
  <c r="M91" i="3"/>
  <c r="L90" i="3"/>
  <c r="M22" i="3"/>
  <c r="L21" i="3"/>
  <c r="K10" i="3"/>
  <c r="J9" i="3"/>
  <c r="M28" i="3"/>
  <c r="L27" i="3"/>
  <c r="G51" i="3" l="1"/>
  <c r="H52" i="3"/>
  <c r="J61" i="3"/>
  <c r="I60" i="3"/>
  <c r="F48" i="3"/>
  <c r="G49" i="3"/>
  <c r="F34" i="3"/>
  <c r="E33" i="3"/>
  <c r="I58" i="3"/>
  <c r="H57" i="3"/>
  <c r="E7" i="3"/>
  <c r="K64" i="3"/>
  <c r="J63" i="3"/>
  <c r="O70" i="3"/>
  <c r="N69" i="3"/>
  <c r="M25" i="3"/>
  <c r="L24" i="3"/>
  <c r="M16" i="3"/>
  <c r="L15" i="3"/>
  <c r="M13" i="3"/>
  <c r="L12" i="3"/>
  <c r="M76" i="3"/>
  <c r="L75" i="3"/>
  <c r="M85" i="3"/>
  <c r="L84" i="3"/>
  <c r="M82" i="3"/>
  <c r="L81" i="3"/>
  <c r="N79" i="3"/>
  <c r="M78" i="3"/>
  <c r="M67" i="3"/>
  <c r="L66" i="3"/>
  <c r="M43" i="3"/>
  <c r="L42" i="3"/>
  <c r="N91" i="3"/>
  <c r="M90" i="3"/>
  <c r="L54" i="3"/>
  <c r="N40" i="3"/>
  <c r="M39" i="3"/>
  <c r="M88" i="3"/>
  <c r="L87" i="3"/>
  <c r="M46" i="3"/>
  <c r="L45" i="3"/>
  <c r="N73" i="3"/>
  <c r="M72" i="3"/>
  <c r="M37" i="3"/>
  <c r="L36" i="3"/>
  <c r="M31" i="3"/>
  <c r="L30" i="3"/>
  <c r="P19" i="3"/>
  <c r="Q19" i="3" s="1"/>
  <c r="O18" i="3"/>
  <c r="N22" i="3"/>
  <c r="M21" i="3"/>
  <c r="N28" i="3"/>
  <c r="M27" i="3"/>
  <c r="L10" i="3"/>
  <c r="K9" i="3"/>
  <c r="Q18" i="3" l="1"/>
  <c r="R19" i="3"/>
  <c r="K61" i="3"/>
  <c r="L61" i="3" s="1"/>
  <c r="J60" i="3"/>
  <c r="F33" i="3"/>
  <c r="G34" i="3"/>
  <c r="H34" i="3" s="1"/>
  <c r="H49" i="3"/>
  <c r="G48" i="3"/>
  <c r="I52" i="3"/>
  <c r="H51" i="3"/>
  <c r="F7" i="3"/>
  <c r="E6" i="3"/>
  <c r="L64" i="3"/>
  <c r="K63" i="3"/>
  <c r="J58" i="3"/>
  <c r="I57" i="3"/>
  <c r="P70" i="3"/>
  <c r="O69" i="3"/>
  <c r="N16" i="3"/>
  <c r="M15" i="3"/>
  <c r="N13" i="3"/>
  <c r="M12" i="3"/>
  <c r="N25" i="3"/>
  <c r="M24" i="3"/>
  <c r="N31" i="3"/>
  <c r="M30" i="3"/>
  <c r="O73" i="3"/>
  <c r="N72" i="3"/>
  <c r="N46" i="3"/>
  <c r="M45" i="3"/>
  <c r="N88" i="3"/>
  <c r="M87" i="3"/>
  <c r="M54" i="3"/>
  <c r="N43" i="3"/>
  <c r="M42" i="3"/>
  <c r="N82" i="3"/>
  <c r="M81" i="3"/>
  <c r="N85" i="3"/>
  <c r="M84" i="3"/>
  <c r="P18" i="3"/>
  <c r="N37" i="3"/>
  <c r="M36" i="3"/>
  <c r="O40" i="3"/>
  <c r="N39" i="3"/>
  <c r="O91" i="3"/>
  <c r="N90" i="3"/>
  <c r="N67" i="3"/>
  <c r="M66" i="3"/>
  <c r="O79" i="3"/>
  <c r="N78" i="3"/>
  <c r="N76" i="3"/>
  <c r="M75" i="3"/>
  <c r="O22" i="3"/>
  <c r="N21" i="3"/>
  <c r="O28" i="3"/>
  <c r="N27" i="3"/>
  <c r="M10" i="3"/>
  <c r="L9" i="3"/>
  <c r="S19" i="3" l="1"/>
  <c r="R18" i="3"/>
  <c r="G33" i="3"/>
  <c r="M64" i="3"/>
  <c r="L63" i="3"/>
  <c r="I51" i="3"/>
  <c r="J52" i="3"/>
  <c r="K58" i="3"/>
  <c r="J57" i="3"/>
  <c r="F6" i="3"/>
  <c r="G7" i="3"/>
  <c r="H48" i="3"/>
  <c r="I49" i="3"/>
  <c r="K60" i="3"/>
  <c r="Q70" i="3"/>
  <c r="P69" i="3"/>
  <c r="O13" i="3"/>
  <c r="P13" i="3" s="1"/>
  <c r="Q13" i="3" s="1"/>
  <c r="R13" i="3" s="1"/>
  <c r="S13" i="3" s="1"/>
  <c r="T13" i="3" s="1"/>
  <c r="U13" i="3" s="1"/>
  <c r="V13" i="3" s="1"/>
  <c r="W13" i="3" s="1"/>
  <c r="X13" i="3" s="1"/>
  <c r="Y13" i="3" s="1"/>
  <c r="Z13" i="3" s="1"/>
  <c r="N12" i="3"/>
  <c r="O25" i="3"/>
  <c r="N24" i="3"/>
  <c r="O16" i="3"/>
  <c r="N15" i="3"/>
  <c r="O67" i="3"/>
  <c r="N66" i="3"/>
  <c r="P91" i="3"/>
  <c r="O90" i="3"/>
  <c r="O37" i="3"/>
  <c r="N36" i="3"/>
  <c r="O85" i="3"/>
  <c r="N84" i="3"/>
  <c r="O43" i="3"/>
  <c r="N42" i="3"/>
  <c r="O88" i="3"/>
  <c r="N87" i="3"/>
  <c r="P73" i="3"/>
  <c r="Q73" i="3" s="1"/>
  <c r="R73" i="3" s="1"/>
  <c r="S73" i="3" s="1"/>
  <c r="T73" i="3" s="1"/>
  <c r="U73" i="3" s="1"/>
  <c r="V73" i="3" s="1"/>
  <c r="W73" i="3" s="1"/>
  <c r="X73" i="3" s="1"/>
  <c r="Y73" i="3" s="1"/>
  <c r="O72" i="3"/>
  <c r="O76" i="3"/>
  <c r="N75" i="3"/>
  <c r="P79" i="3"/>
  <c r="Q79" i="3" s="1"/>
  <c r="R79" i="3" s="1"/>
  <c r="S79" i="3" s="1"/>
  <c r="T79" i="3" s="1"/>
  <c r="U79" i="3" s="1"/>
  <c r="V79" i="3" s="1"/>
  <c r="W79" i="3" s="1"/>
  <c r="X79" i="3" s="1"/>
  <c r="Y79" i="3" s="1"/>
  <c r="Z79" i="3" s="1"/>
  <c r="O78" i="3"/>
  <c r="P40" i="3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O39" i="3"/>
  <c r="O82" i="3"/>
  <c r="N81" i="3"/>
  <c r="N54" i="3"/>
  <c r="O46" i="3"/>
  <c r="N45" i="3"/>
  <c r="O31" i="3"/>
  <c r="N30" i="3"/>
  <c r="P22" i="3"/>
  <c r="Q22" i="3" s="1"/>
  <c r="R22" i="3" s="1"/>
  <c r="S22" i="3" s="1"/>
  <c r="T22" i="3" s="1"/>
  <c r="U22" i="3" s="1"/>
  <c r="V22" i="3" s="1"/>
  <c r="W22" i="3" s="1"/>
  <c r="X22" i="3" s="1"/>
  <c r="Y22" i="3" s="1"/>
  <c r="Z22" i="3" s="1"/>
  <c r="O21" i="3"/>
  <c r="P28" i="3"/>
  <c r="Q28" i="3" s="1"/>
  <c r="R28" i="3" s="1"/>
  <c r="S28" i="3" s="1"/>
  <c r="T28" i="3" s="1"/>
  <c r="U28" i="3" s="1"/>
  <c r="V28" i="3" s="1"/>
  <c r="W28" i="3" s="1"/>
  <c r="X28" i="3" s="1"/>
  <c r="Y28" i="3" s="1"/>
  <c r="Z28" i="3" s="1"/>
  <c r="O27" i="3"/>
  <c r="N10" i="3"/>
  <c r="M9" i="3"/>
  <c r="Q91" i="3" l="1"/>
  <c r="R91" i="3" s="1"/>
  <c r="S91" i="3" s="1"/>
  <c r="T91" i="3" s="1"/>
  <c r="U91" i="3" s="1"/>
  <c r="V91" i="3" s="1"/>
  <c r="W91" i="3" s="1"/>
  <c r="X91" i="3" s="1"/>
  <c r="Y91" i="3" s="1"/>
  <c r="T19" i="3"/>
  <c r="S18" i="3"/>
  <c r="Z73" i="3"/>
  <c r="Y72" i="3"/>
  <c r="M63" i="3"/>
  <c r="N64" i="3"/>
  <c r="I48" i="3"/>
  <c r="J49" i="3"/>
  <c r="G6" i="3"/>
  <c r="H7" i="3"/>
  <c r="K52" i="3"/>
  <c r="J51" i="3"/>
  <c r="K57" i="3"/>
  <c r="L58" i="3"/>
  <c r="M61" i="3"/>
  <c r="L60" i="3"/>
  <c r="I34" i="3"/>
  <c r="H33" i="3"/>
  <c r="R70" i="3"/>
  <c r="Q69" i="3"/>
  <c r="P25" i="3"/>
  <c r="O24" i="3"/>
  <c r="P16" i="3"/>
  <c r="Q16" i="3" s="1"/>
  <c r="R16" i="3" s="1"/>
  <c r="S16" i="3" s="1"/>
  <c r="T16" i="3" s="1"/>
  <c r="U16" i="3" s="1"/>
  <c r="V16" i="3" s="1"/>
  <c r="W16" i="3" s="1"/>
  <c r="X16" i="3" s="1"/>
  <c r="Y16" i="3" s="1"/>
  <c r="Z16" i="3" s="1"/>
  <c r="O15" i="3"/>
  <c r="O12" i="3"/>
  <c r="P46" i="3"/>
  <c r="Q46" i="3" s="1"/>
  <c r="R46" i="3" s="1"/>
  <c r="S46" i="3" s="1"/>
  <c r="T46" i="3" s="1"/>
  <c r="U46" i="3" s="1"/>
  <c r="V46" i="3" s="1"/>
  <c r="W46" i="3" s="1"/>
  <c r="X46" i="3" s="1"/>
  <c r="Y46" i="3" s="1"/>
  <c r="Z46" i="3" s="1"/>
  <c r="O45" i="3"/>
  <c r="P39" i="3"/>
  <c r="P78" i="3"/>
  <c r="P72" i="3"/>
  <c r="P43" i="3"/>
  <c r="Q43" i="3" s="1"/>
  <c r="R43" i="3" s="1"/>
  <c r="S43" i="3" s="1"/>
  <c r="T43" i="3" s="1"/>
  <c r="U43" i="3" s="1"/>
  <c r="V43" i="3" s="1"/>
  <c r="W43" i="3" s="1"/>
  <c r="X43" i="3" s="1"/>
  <c r="Y43" i="3" s="1"/>
  <c r="Z43" i="3" s="1"/>
  <c r="O42" i="3"/>
  <c r="P85" i="3"/>
  <c r="Q85" i="3" s="1"/>
  <c r="R85" i="3" s="1"/>
  <c r="S85" i="3" s="1"/>
  <c r="T85" i="3" s="1"/>
  <c r="U85" i="3" s="1"/>
  <c r="V85" i="3" s="1"/>
  <c r="W85" i="3" s="1"/>
  <c r="X85" i="3" s="1"/>
  <c r="Y85" i="3" s="1"/>
  <c r="Z85" i="3" s="1"/>
  <c r="O84" i="3"/>
  <c r="P67" i="3"/>
  <c r="Q67" i="3" s="1"/>
  <c r="R67" i="3" s="1"/>
  <c r="S67" i="3" s="1"/>
  <c r="T67" i="3" s="1"/>
  <c r="U67" i="3" s="1"/>
  <c r="V67" i="3" s="1"/>
  <c r="W67" i="3" s="1"/>
  <c r="X67" i="3" s="1"/>
  <c r="Y67" i="3" s="1"/>
  <c r="Z67" i="3" s="1"/>
  <c r="O66" i="3"/>
  <c r="P31" i="3"/>
  <c r="O30" i="3"/>
  <c r="Q55" i="3"/>
  <c r="R55" i="3" s="1"/>
  <c r="S55" i="3" s="1"/>
  <c r="T55" i="3" s="1"/>
  <c r="U55" i="3" s="1"/>
  <c r="V55" i="3" s="1"/>
  <c r="W55" i="3" s="1"/>
  <c r="X55" i="3" s="1"/>
  <c r="Y55" i="3" s="1"/>
  <c r="Z55" i="3" s="1"/>
  <c r="O54" i="3"/>
  <c r="P82" i="3"/>
  <c r="Q82" i="3" s="1"/>
  <c r="R82" i="3" s="1"/>
  <c r="S82" i="3" s="1"/>
  <c r="T82" i="3" s="1"/>
  <c r="U82" i="3" s="1"/>
  <c r="V82" i="3" s="1"/>
  <c r="W82" i="3" s="1"/>
  <c r="X82" i="3" s="1"/>
  <c r="Y82" i="3" s="1"/>
  <c r="Z82" i="3" s="1"/>
  <c r="O81" i="3"/>
  <c r="P76" i="3"/>
  <c r="Q76" i="3" s="1"/>
  <c r="R76" i="3" s="1"/>
  <c r="S76" i="3" s="1"/>
  <c r="T76" i="3" s="1"/>
  <c r="U76" i="3" s="1"/>
  <c r="V76" i="3" s="1"/>
  <c r="W76" i="3" s="1"/>
  <c r="X76" i="3" s="1"/>
  <c r="Y76" i="3" s="1"/>
  <c r="Z76" i="3" s="1"/>
  <c r="O75" i="3"/>
  <c r="P88" i="3"/>
  <c r="Q88" i="3" s="1"/>
  <c r="R88" i="3" s="1"/>
  <c r="S88" i="3" s="1"/>
  <c r="T88" i="3" s="1"/>
  <c r="U88" i="3" s="1"/>
  <c r="V88" i="3" s="1"/>
  <c r="W88" i="3" s="1"/>
  <c r="X88" i="3" s="1"/>
  <c r="Y88" i="3" s="1"/>
  <c r="Z88" i="3" s="1"/>
  <c r="O87" i="3"/>
  <c r="P37" i="3"/>
  <c r="Q37" i="3" s="1"/>
  <c r="R37" i="3" s="1"/>
  <c r="S37" i="3" s="1"/>
  <c r="T37" i="3" s="1"/>
  <c r="U37" i="3" s="1"/>
  <c r="V37" i="3" s="1"/>
  <c r="W37" i="3" s="1"/>
  <c r="X37" i="3" s="1"/>
  <c r="Y37" i="3" s="1"/>
  <c r="Z37" i="3" s="1"/>
  <c r="O36" i="3"/>
  <c r="P90" i="3"/>
  <c r="P21" i="3"/>
  <c r="O10" i="3"/>
  <c r="N9" i="3"/>
  <c r="P27" i="3"/>
  <c r="Z91" i="3" l="1"/>
  <c r="Q31" i="3"/>
  <c r="R31" i="3" s="1"/>
  <c r="S31" i="3" s="1"/>
  <c r="T31" i="3" s="1"/>
  <c r="U31" i="3" s="1"/>
  <c r="V31" i="3" s="1"/>
  <c r="W31" i="3" s="1"/>
  <c r="X31" i="3" s="1"/>
  <c r="Y31" i="3" s="1"/>
  <c r="U19" i="3"/>
  <c r="T18" i="3"/>
  <c r="L52" i="3"/>
  <c r="K51" i="3"/>
  <c r="K49" i="3"/>
  <c r="J48" i="3"/>
  <c r="N61" i="3"/>
  <c r="M60" i="3"/>
  <c r="L57" i="3"/>
  <c r="M58" i="3"/>
  <c r="I7" i="3"/>
  <c r="H6" i="3"/>
  <c r="O64" i="3"/>
  <c r="N63" i="3"/>
  <c r="I33" i="3"/>
  <c r="J34" i="3"/>
  <c r="S70" i="3"/>
  <c r="R69" i="3"/>
  <c r="P24" i="3"/>
  <c r="Q25" i="3"/>
  <c r="R25" i="3" s="1"/>
  <c r="S25" i="3" s="1"/>
  <c r="T25" i="3" s="1"/>
  <c r="U25" i="3" s="1"/>
  <c r="V25" i="3" s="1"/>
  <c r="W25" i="3" s="1"/>
  <c r="X25" i="3" s="1"/>
  <c r="Y25" i="3" s="1"/>
  <c r="Z25" i="3" s="1"/>
  <c r="P15" i="3"/>
  <c r="P12" i="3"/>
  <c r="P75" i="3"/>
  <c r="P54" i="3"/>
  <c r="P66" i="3"/>
  <c r="P84" i="3"/>
  <c r="P36" i="3"/>
  <c r="P87" i="3"/>
  <c r="P81" i="3"/>
  <c r="P30" i="3"/>
  <c r="P42" i="3"/>
  <c r="P45" i="3"/>
  <c r="P10" i="3"/>
  <c r="O9" i="3"/>
  <c r="Z31" i="3" l="1"/>
  <c r="V19" i="3"/>
  <c r="U18" i="3"/>
  <c r="N58" i="3"/>
  <c r="M57" i="3"/>
  <c r="K34" i="3"/>
  <c r="J33" i="3"/>
  <c r="O63" i="3"/>
  <c r="P64" i="3"/>
  <c r="L49" i="3"/>
  <c r="K48" i="3"/>
  <c r="I6" i="3"/>
  <c r="J7" i="3"/>
  <c r="O61" i="3"/>
  <c r="N60" i="3"/>
  <c r="L51" i="3"/>
  <c r="M52" i="3"/>
  <c r="T70" i="3"/>
  <c r="S69" i="3"/>
  <c r="Q10" i="3"/>
  <c r="P9" i="3"/>
  <c r="Q12" i="3"/>
  <c r="Q15" i="3"/>
  <c r="W19" i="3" l="1"/>
  <c r="V18" i="3"/>
  <c r="M49" i="3"/>
  <c r="L48" i="3"/>
  <c r="O60" i="3"/>
  <c r="P61" i="3"/>
  <c r="K7" i="3"/>
  <c r="J6" i="3"/>
  <c r="Q64" i="3"/>
  <c r="R64" i="3" s="1"/>
  <c r="S64" i="3" s="1"/>
  <c r="T64" i="3" s="1"/>
  <c r="U64" i="3" s="1"/>
  <c r="V64" i="3" s="1"/>
  <c r="W64" i="3" s="1"/>
  <c r="X64" i="3" s="1"/>
  <c r="Y64" i="3" s="1"/>
  <c r="Z64" i="3" s="1"/>
  <c r="P63" i="3"/>
  <c r="L34" i="3"/>
  <c r="K33" i="3"/>
  <c r="N52" i="3"/>
  <c r="M51" i="3"/>
  <c r="O58" i="3"/>
  <c r="N57" i="3"/>
  <c r="U70" i="3"/>
  <c r="T69" i="3"/>
  <c r="R10" i="3"/>
  <c r="Q9" i="3"/>
  <c r="R15" i="3"/>
  <c r="R12" i="3"/>
  <c r="X19" i="3" l="1"/>
  <c r="W18" i="3"/>
  <c r="Q61" i="3"/>
  <c r="R61" i="3" s="1"/>
  <c r="P60" i="3"/>
  <c r="N51" i="3"/>
  <c r="O52" i="3"/>
  <c r="P58" i="3"/>
  <c r="O57" i="3"/>
  <c r="M34" i="3"/>
  <c r="L33" i="3"/>
  <c r="L7" i="3"/>
  <c r="K6" i="3"/>
  <c r="M48" i="3"/>
  <c r="N49" i="3"/>
  <c r="V70" i="3"/>
  <c r="U69" i="3"/>
  <c r="S10" i="3"/>
  <c r="R9" i="3"/>
  <c r="S12" i="3"/>
  <c r="S15" i="3"/>
  <c r="Y19" i="3" l="1"/>
  <c r="X18" i="3"/>
  <c r="S61" i="3"/>
  <c r="T61" i="3" s="1"/>
  <c r="U61" i="3" s="1"/>
  <c r="V61" i="3" s="1"/>
  <c r="W61" i="3" s="1"/>
  <c r="X61" i="3" s="1"/>
  <c r="Y61" i="3" s="1"/>
  <c r="Z61" i="3" s="1"/>
  <c r="N48" i="3"/>
  <c r="O49" i="3"/>
  <c r="O51" i="3"/>
  <c r="P52" i="3"/>
  <c r="M33" i="3"/>
  <c r="N34" i="3"/>
  <c r="M7" i="3"/>
  <c r="L6" i="3"/>
  <c r="Q58" i="3"/>
  <c r="R58" i="3" s="1"/>
  <c r="S58" i="3" s="1"/>
  <c r="T58" i="3" s="1"/>
  <c r="U58" i="3" s="1"/>
  <c r="V58" i="3" s="1"/>
  <c r="W58" i="3" s="1"/>
  <c r="X58" i="3" s="1"/>
  <c r="Y58" i="3" s="1"/>
  <c r="Z58" i="3" s="1"/>
  <c r="P57" i="3"/>
  <c r="W70" i="3"/>
  <c r="V69" i="3"/>
  <c r="T10" i="3"/>
  <c r="S9" i="3"/>
  <c r="T15" i="3"/>
  <c r="T12" i="3"/>
  <c r="Q24" i="3"/>
  <c r="Y18" i="3" l="1"/>
  <c r="Z18" i="3" s="1"/>
  <c r="Z19" i="3"/>
  <c r="Q52" i="3"/>
  <c r="R52" i="3" s="1"/>
  <c r="S52" i="3" s="1"/>
  <c r="T52" i="3" s="1"/>
  <c r="U52" i="3" s="1"/>
  <c r="V52" i="3" s="1"/>
  <c r="W52" i="3" s="1"/>
  <c r="X52" i="3" s="1"/>
  <c r="Y52" i="3" s="1"/>
  <c r="Z52" i="3" s="1"/>
  <c r="P51" i="3"/>
  <c r="M6" i="3"/>
  <c r="N7" i="3"/>
  <c r="O34" i="3"/>
  <c r="N33" i="3"/>
  <c r="P49" i="3"/>
  <c r="O48" i="3"/>
  <c r="X70" i="3"/>
  <c r="W69" i="3"/>
  <c r="U10" i="3"/>
  <c r="T9" i="3"/>
  <c r="U12" i="3"/>
  <c r="U15" i="3"/>
  <c r="Q57" i="3"/>
  <c r="Q90" i="3"/>
  <c r="Q39" i="3"/>
  <c r="Q72" i="3"/>
  <c r="Q78" i="3"/>
  <c r="R24" i="3"/>
  <c r="Q21" i="3"/>
  <c r="Q27" i="3"/>
  <c r="Q51" i="3" l="1"/>
  <c r="Q49" i="3"/>
  <c r="R49" i="3" s="1"/>
  <c r="S49" i="3" s="1"/>
  <c r="T49" i="3" s="1"/>
  <c r="U49" i="3" s="1"/>
  <c r="V49" i="3" s="1"/>
  <c r="W49" i="3" s="1"/>
  <c r="X49" i="3" s="1"/>
  <c r="Y49" i="3" s="1"/>
  <c r="P48" i="3"/>
  <c r="O7" i="3"/>
  <c r="N6" i="3"/>
  <c r="P34" i="3"/>
  <c r="O33" i="3"/>
  <c r="Y70" i="3"/>
  <c r="X69" i="3"/>
  <c r="V10" i="3"/>
  <c r="U9" i="3"/>
  <c r="V15" i="3"/>
  <c r="V12" i="3"/>
  <c r="Q45" i="3"/>
  <c r="S24" i="3"/>
  <c r="R78" i="3"/>
  <c r="Q66" i="3"/>
  <c r="Q36" i="3"/>
  <c r="R39" i="3"/>
  <c r="Q87" i="3"/>
  <c r="R57" i="3"/>
  <c r="Q84" i="3"/>
  <c r="Q60" i="3"/>
  <c r="Q54" i="3"/>
  <c r="R72" i="3"/>
  <c r="Q30" i="3"/>
  <c r="Q81" i="3"/>
  <c r="Q63" i="3"/>
  <c r="R90" i="3"/>
  <c r="Q75" i="3"/>
  <c r="Q42" i="3"/>
  <c r="R21" i="3"/>
  <c r="R27" i="3"/>
  <c r="R51" i="3"/>
  <c r="Z49" i="3" l="1"/>
  <c r="Y69" i="3"/>
  <c r="Z69" i="3" s="1"/>
  <c r="Z70" i="3"/>
  <c r="Q48" i="3"/>
  <c r="Q34" i="3"/>
  <c r="P33" i="3"/>
  <c r="O6" i="3"/>
  <c r="P7" i="3"/>
  <c r="W10" i="3"/>
  <c r="V9" i="3"/>
  <c r="W12" i="3"/>
  <c r="W15" i="3"/>
  <c r="R75" i="3"/>
  <c r="R63" i="3"/>
  <c r="R30" i="3"/>
  <c r="R54" i="3"/>
  <c r="S57" i="3"/>
  <c r="R87" i="3"/>
  <c r="R48" i="3"/>
  <c r="R66" i="3"/>
  <c r="T24" i="3"/>
  <c r="R42" i="3"/>
  <c r="S90" i="3"/>
  <c r="R81" i="3"/>
  <c r="S72" i="3"/>
  <c r="R60" i="3"/>
  <c r="R84" i="3"/>
  <c r="S39" i="3"/>
  <c r="R36" i="3"/>
  <c r="S78" i="3"/>
  <c r="R45" i="3"/>
  <c r="S21" i="3"/>
  <c r="S27" i="3"/>
  <c r="S51" i="3"/>
  <c r="Q7" i="3" l="1"/>
  <c r="P6" i="3"/>
  <c r="R34" i="3"/>
  <c r="Q33" i="3"/>
  <c r="W9" i="3"/>
  <c r="X10" i="3"/>
  <c r="Y15" i="3"/>
  <c r="X15" i="3"/>
  <c r="Y12" i="3"/>
  <c r="X12" i="3"/>
  <c r="T78" i="3"/>
  <c r="T39" i="3"/>
  <c r="S84" i="3"/>
  <c r="T72" i="3"/>
  <c r="T90" i="3"/>
  <c r="U24" i="3"/>
  <c r="S48" i="3"/>
  <c r="T57" i="3"/>
  <c r="S54" i="3"/>
  <c r="S63" i="3"/>
  <c r="S45" i="3"/>
  <c r="S36" i="3"/>
  <c r="S60" i="3"/>
  <c r="S81" i="3"/>
  <c r="S42" i="3"/>
  <c r="S66" i="3"/>
  <c r="S87" i="3"/>
  <c r="S30" i="3"/>
  <c r="S75" i="3"/>
  <c r="T21" i="3"/>
  <c r="T27" i="3"/>
  <c r="T51" i="3"/>
  <c r="Z15" i="3" l="1"/>
  <c r="Z12" i="3"/>
  <c r="S34" i="3"/>
  <c r="R33" i="3"/>
  <c r="R7" i="3"/>
  <c r="Q6" i="3"/>
  <c r="Y10" i="3"/>
  <c r="X9" i="3"/>
  <c r="T87" i="3"/>
  <c r="U72" i="3"/>
  <c r="V24" i="3"/>
  <c r="T30" i="3"/>
  <c r="T42" i="3"/>
  <c r="T60" i="3"/>
  <c r="T36" i="3"/>
  <c r="T63" i="3"/>
  <c r="U57" i="3"/>
  <c r="U39" i="3"/>
  <c r="T75" i="3"/>
  <c r="T66" i="3"/>
  <c r="T81" i="3"/>
  <c r="T45" i="3"/>
  <c r="T54" i="3"/>
  <c r="T48" i="3"/>
  <c r="U90" i="3"/>
  <c r="T84" i="3"/>
  <c r="U78" i="3"/>
  <c r="U21" i="3"/>
  <c r="U27" i="3"/>
  <c r="U51" i="3"/>
  <c r="Y9" i="3" l="1"/>
  <c r="Z9" i="3" s="1"/>
  <c r="Z10" i="3"/>
  <c r="S7" i="3"/>
  <c r="R6" i="3"/>
  <c r="T34" i="3"/>
  <c r="S33" i="3"/>
  <c r="U84" i="3"/>
  <c r="U48" i="3"/>
  <c r="U45" i="3"/>
  <c r="U81" i="3"/>
  <c r="V39" i="3"/>
  <c r="U63" i="3"/>
  <c r="U60" i="3"/>
  <c r="U30" i="3"/>
  <c r="V72" i="3"/>
  <c r="V78" i="3"/>
  <c r="V90" i="3"/>
  <c r="U54" i="3"/>
  <c r="U66" i="3"/>
  <c r="U75" i="3"/>
  <c r="V57" i="3"/>
  <c r="U36" i="3"/>
  <c r="U42" i="3"/>
  <c r="W24" i="3"/>
  <c r="U87" i="3"/>
  <c r="V21" i="3"/>
  <c r="V27" i="3"/>
  <c r="V51" i="3"/>
  <c r="U34" i="3" l="1"/>
  <c r="T33" i="3"/>
  <c r="T7" i="3"/>
  <c r="S6" i="3"/>
  <c r="Y24" i="3"/>
  <c r="X24" i="3"/>
  <c r="V36" i="3"/>
  <c r="V75" i="3"/>
  <c r="W90" i="3"/>
  <c r="W72" i="3"/>
  <c r="V60" i="3"/>
  <c r="W39" i="3"/>
  <c r="V81" i="3"/>
  <c r="V48" i="3"/>
  <c r="V87" i="3"/>
  <c r="V42" i="3"/>
  <c r="W57" i="3"/>
  <c r="V66" i="3"/>
  <c r="V54" i="3"/>
  <c r="W78" i="3"/>
  <c r="V30" i="3"/>
  <c r="V63" i="3"/>
  <c r="V45" i="3"/>
  <c r="V84" i="3"/>
  <c r="W21" i="3"/>
  <c r="W27" i="3"/>
  <c r="W51" i="3"/>
  <c r="Z24" i="3" l="1"/>
  <c r="U7" i="3"/>
  <c r="T6" i="3"/>
  <c r="V34" i="3"/>
  <c r="U33" i="3"/>
  <c r="W45" i="3"/>
  <c r="W30" i="3"/>
  <c r="W54" i="3"/>
  <c r="Y57" i="3"/>
  <c r="X57" i="3"/>
  <c r="W87" i="3"/>
  <c r="W81" i="3"/>
  <c r="W60" i="3"/>
  <c r="Y90" i="3"/>
  <c r="X90" i="3"/>
  <c r="W75" i="3"/>
  <c r="W84" i="3"/>
  <c r="W63" i="3"/>
  <c r="Y78" i="3"/>
  <c r="X78" i="3"/>
  <c r="W66" i="3"/>
  <c r="W42" i="3"/>
  <c r="W48" i="3"/>
  <c r="Y39" i="3"/>
  <c r="Z39" i="3" s="1"/>
  <c r="X39" i="3"/>
  <c r="X72" i="3"/>
  <c r="Z72" i="3" s="1"/>
  <c r="W36" i="3"/>
  <c r="Y21" i="3"/>
  <c r="X21" i="3"/>
  <c r="Y27" i="3"/>
  <c r="X27" i="3"/>
  <c r="Y51" i="3"/>
  <c r="X51" i="3"/>
  <c r="Z90" i="3" l="1"/>
  <c r="Z78" i="3"/>
  <c r="Z57" i="3"/>
  <c r="Z51" i="3"/>
  <c r="Z21" i="3"/>
  <c r="Z27" i="3"/>
  <c r="W34" i="3"/>
  <c r="V33" i="3"/>
  <c r="V7" i="3"/>
  <c r="U6" i="3"/>
  <c r="Y42" i="3"/>
  <c r="X42" i="3"/>
  <c r="Y84" i="3"/>
  <c r="X84" i="3"/>
  <c r="Y81" i="3"/>
  <c r="X81" i="3"/>
  <c r="Y30" i="3"/>
  <c r="X30" i="3"/>
  <c r="Y36" i="3"/>
  <c r="X36" i="3"/>
  <c r="Y48" i="3"/>
  <c r="X48" i="3"/>
  <c r="Y66" i="3"/>
  <c r="X66" i="3"/>
  <c r="Y63" i="3"/>
  <c r="X63" i="3"/>
  <c r="Y75" i="3"/>
  <c r="X75" i="3"/>
  <c r="Y60" i="3"/>
  <c r="X60" i="3"/>
  <c r="Y87" i="3"/>
  <c r="X87" i="3"/>
  <c r="Y54" i="3"/>
  <c r="X54" i="3"/>
  <c r="Y45" i="3"/>
  <c r="X45" i="3"/>
  <c r="Z84" i="3" l="1"/>
  <c r="Z81" i="3"/>
  <c r="Z63" i="3"/>
  <c r="Z54" i="3"/>
  <c r="Z48" i="3"/>
  <c r="Z45" i="3"/>
  <c r="Z42" i="3"/>
  <c r="Z36" i="3"/>
  <c r="Z30" i="3"/>
  <c r="Z87" i="3"/>
  <c r="Z75" i="3"/>
  <c r="Z60" i="3"/>
  <c r="Z66" i="3"/>
  <c r="W7" i="3"/>
  <c r="V6" i="3"/>
  <c r="X34" i="3"/>
  <c r="W33" i="3"/>
  <c r="Y34" i="3" l="1"/>
  <c r="X33" i="3"/>
  <c r="X7" i="3"/>
  <c r="W6" i="3"/>
  <c r="Y33" i="3" l="1"/>
  <c r="Z33" i="3" s="1"/>
  <c r="Z34" i="3"/>
  <c r="Y7" i="3"/>
  <c r="Y6" i="3" s="1"/>
  <c r="X6" i="3"/>
</calcChain>
</file>

<file path=xl/sharedStrings.xml><?xml version="1.0" encoding="utf-8"?>
<sst xmlns="http://schemas.openxmlformats.org/spreadsheetml/2006/main" count="203" uniqueCount="94">
  <si>
    <t>MESES</t>
  </si>
  <si>
    <t>Evento de Formatura</t>
  </si>
  <si>
    <t>Horta Comunitária</t>
  </si>
  <si>
    <t>Compostagem</t>
  </si>
  <si>
    <t xml:space="preserve">Eventos de Boas Práticas em Economia Circular </t>
  </si>
  <si>
    <t>Ecomoda</t>
  </si>
  <si>
    <t>Desenvolvimento Socioeconômico</t>
  </si>
  <si>
    <t>Evento de Educação Ambiental - Mesas Redondas</t>
  </si>
  <si>
    <t>Capmanha de Ocupação e Uso Regular do Solo</t>
  </si>
  <si>
    <t>Campanha de Educação Sanitária</t>
  </si>
  <si>
    <t>Campanha de Educação Patrimonial</t>
  </si>
  <si>
    <t>Oficina de Educação Ambiental Crítica</t>
  </si>
  <si>
    <t>Oficina de Interpretação Ambiental</t>
  </si>
  <si>
    <t>Educação Ambiental e Patrimonial</t>
  </si>
  <si>
    <t>Avaliação Final</t>
  </si>
  <si>
    <t>Avaliação e Monitoramento</t>
  </si>
  <si>
    <t>Acompanhamento de Obra</t>
  </si>
  <si>
    <t>Capacitação da CAO</t>
  </si>
  <si>
    <t>Mobilização para Formação e Formação da CAO</t>
  </si>
  <si>
    <t>Acompanhamento e Gestão Social da Intervenção</t>
  </si>
  <si>
    <t>Evento de Finalização da Obra</t>
  </si>
  <si>
    <t>Atendimento à população</t>
  </si>
  <si>
    <t>Estruturação para Atendimento</t>
  </si>
  <si>
    <t>Rede Socioambiental Colaborativa</t>
  </si>
  <si>
    <t>Evento de Apresentação da Obra e Trabalho Socioambiental</t>
  </si>
  <si>
    <t>Mídias Sociais</t>
  </si>
  <si>
    <t>Validação das Instituições, Lideranças, Cooperativas e ONG's</t>
  </si>
  <si>
    <t>Mobilização, Organização e Fortalecimento Social</t>
  </si>
  <si>
    <t>CRONOGRAMA GLOBAL - CÓRREGO DANTAS</t>
  </si>
  <si>
    <t>Valor total da Intervenção</t>
  </si>
  <si>
    <t>Calha e Travessia</t>
  </si>
  <si>
    <t>Urbanização</t>
  </si>
  <si>
    <t>CRONOGRAMA GLOBAL</t>
  </si>
  <si>
    <t>Parcela (%)</t>
  </si>
  <si>
    <t>Parcela (R$)</t>
  </si>
  <si>
    <t>Acumulado (%)</t>
  </si>
  <si>
    <t>Acumulado (R$)</t>
  </si>
  <si>
    <t>1.</t>
  </si>
  <si>
    <t>1.1.</t>
  </si>
  <si>
    <t>1.2.</t>
  </si>
  <si>
    <t>1.3.</t>
  </si>
  <si>
    <t>1.4.</t>
  </si>
  <si>
    <t>1.5.</t>
  </si>
  <si>
    <t>1.6.</t>
  </si>
  <si>
    <t>1.7.</t>
  </si>
  <si>
    <t>2.</t>
  </si>
  <si>
    <t>2.1.</t>
  </si>
  <si>
    <t>2.2.</t>
  </si>
  <si>
    <t>2.3.</t>
  </si>
  <si>
    <t>2.4.</t>
  </si>
  <si>
    <t>2.5.</t>
  </si>
  <si>
    <t>3.</t>
  </si>
  <si>
    <t>3.1.</t>
  </si>
  <si>
    <t>3.2.</t>
  </si>
  <si>
    <t>3.3.</t>
  </si>
  <si>
    <t>Campanha de Educação Patrimonial e Ambiental</t>
  </si>
  <si>
    <t>3.4.</t>
  </si>
  <si>
    <t>3.5.</t>
  </si>
  <si>
    <t>Campanha de Ocupação e Uso Regular do Solo</t>
  </si>
  <si>
    <t>3.6.</t>
  </si>
  <si>
    <t>4.</t>
  </si>
  <si>
    <t>4.1.</t>
  </si>
  <si>
    <t>4.2.</t>
  </si>
  <si>
    <t>4.3.</t>
  </si>
  <si>
    <t>4.4.</t>
  </si>
  <si>
    <t>4.5.</t>
  </si>
  <si>
    <t>Parcela 1</t>
  </si>
  <si>
    <t>Parcela 2</t>
  </si>
  <si>
    <t>Parcela 3</t>
  </si>
  <si>
    <t>Parcela 4</t>
  </si>
  <si>
    <t>Parcela 5</t>
  </si>
  <si>
    <t>Parcela 6</t>
  </si>
  <si>
    <t>Parcela 7</t>
  </si>
  <si>
    <t>Parcela 8</t>
  </si>
  <si>
    <t>Parcela 9</t>
  </si>
  <si>
    <t>Parcela 10</t>
  </si>
  <si>
    <t>Parcela 11</t>
  </si>
  <si>
    <t>Parcela 12</t>
  </si>
  <si>
    <t>Parcela 13</t>
  </si>
  <si>
    <t>Parcela 14</t>
  </si>
  <si>
    <t>Parcela 15</t>
  </si>
  <si>
    <t>Parcela 16</t>
  </si>
  <si>
    <t>Parcela 17</t>
  </si>
  <si>
    <t>Parcela 18</t>
  </si>
  <si>
    <t>TTS - Calha e Travessia</t>
  </si>
  <si>
    <t>Parcela 19</t>
  </si>
  <si>
    <t>Parcela 20</t>
  </si>
  <si>
    <t>Parcela 21</t>
  </si>
  <si>
    <t>TTS - Urbanização</t>
  </si>
  <si>
    <t>DESCRIÇÃO DAS ATIVIDADES</t>
  </si>
  <si>
    <t>VALORES TOTAIS (R$)</t>
  </si>
  <si>
    <t>3.7.</t>
  </si>
  <si>
    <t>Evento de Conservação Patrimonial - Inauguração dos Parques</t>
  </si>
  <si>
    <t xml:space="preserve">Execução do PTS - Intervenções de Calha, Travessia e Urbanístico - Petrópolis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</si>
</sst>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u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0" fillId="6" borderId="0" xfId="0" applyFill="1"/>
    <xf numFmtId="0" fontId="0" fillId="2" borderId="0" xfId="0" applyFill="1"/>
    <xf numFmtId="0" fontId="1" fillId="2" borderId="8" xfId="0" applyFont="1" applyFill="1" applyBorder="1" applyAlignment="1">
      <alignment horizontal="center"/>
    </xf>
    <xf numFmtId="44" fontId="2" fillId="0" borderId="0" xfId="1" applyFont="1" applyFill="1" applyBorder="1"/>
    <xf numFmtId="44" fontId="4" fillId="4" borderId="8" xfId="1" applyFont="1" applyFill="1" applyBorder="1" applyAlignment="1" applyProtection="1">
      <alignment horizontal="center" vertical="center" shrinkToFit="1"/>
    </xf>
    <xf numFmtId="0" fontId="1" fillId="2" borderId="1" xfId="0" applyFont="1" applyFill="1" applyBorder="1" applyAlignment="1">
      <alignment horizontal="center" wrapText="1"/>
    </xf>
    <xf numFmtId="44" fontId="0" fillId="0" borderId="0" xfId="0" applyNumberFormat="1"/>
    <xf numFmtId="44" fontId="2" fillId="3" borderId="1" xfId="0" applyNumberFormat="1" applyFont="1" applyFill="1" applyBorder="1" applyAlignment="1">
      <alignment horizontal="center"/>
    </xf>
    <xf numFmtId="0" fontId="10" fillId="0" borderId="17" xfId="0" applyFont="1" applyFill="1" applyBorder="1" applyAlignment="1" applyProtection="1">
      <alignment horizontal="center" vertical="center"/>
    </xf>
    <xf numFmtId="0" fontId="10" fillId="0" borderId="23" xfId="0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 applyProtection="1">
      <alignment horizontal="center" vertical="center"/>
    </xf>
    <xf numFmtId="0" fontId="8" fillId="10" borderId="17" xfId="0" applyFont="1" applyFill="1" applyBorder="1" applyAlignment="1" applyProtection="1">
      <alignment horizontal="center" vertical="center"/>
    </xf>
    <xf numFmtId="0" fontId="8" fillId="10" borderId="8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  <xf numFmtId="14" fontId="7" fillId="0" borderId="5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164" fontId="10" fillId="0" borderId="14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4" fontId="7" fillId="0" borderId="7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4" fontId="10" fillId="0" borderId="17" xfId="0" applyNumberFormat="1" applyFont="1" applyFill="1" applyBorder="1" applyAlignment="1" applyProtection="1">
      <alignment horizontal="center" vertical="center"/>
    </xf>
    <xf numFmtId="164" fontId="10" fillId="0" borderId="23" xfId="0" applyNumberFormat="1" applyFont="1" applyFill="1" applyBorder="1" applyAlignment="1" applyProtection="1">
      <alignment horizontal="center" vertical="center"/>
    </xf>
    <xf numFmtId="10" fontId="10" fillId="0" borderId="17" xfId="0" applyNumberFormat="1" applyFont="1" applyFill="1" applyBorder="1" applyAlignment="1" applyProtection="1">
      <alignment horizontal="center" vertical="center"/>
    </xf>
    <xf numFmtId="10" fontId="10" fillId="5" borderId="14" xfId="0" applyNumberFormat="1" applyFont="1" applyFill="1" applyBorder="1" applyAlignment="1" applyProtection="1">
      <alignment horizontal="center" vertical="center"/>
    </xf>
    <xf numFmtId="10" fontId="10" fillId="0" borderId="14" xfId="0" applyNumberFormat="1" applyFont="1" applyFill="1" applyBorder="1" applyAlignment="1" applyProtection="1">
      <alignment horizontal="center" vertical="center"/>
    </xf>
    <xf numFmtId="0" fontId="8" fillId="4" borderId="17" xfId="0" applyFont="1" applyFill="1" applyBorder="1" applyAlignment="1" applyProtection="1">
      <alignment horizontal="center" vertical="center"/>
    </xf>
    <xf numFmtId="2" fontId="0" fillId="0" borderId="0" xfId="0" applyNumberFormat="1"/>
    <xf numFmtId="164" fontId="0" fillId="8" borderId="0" xfId="0" applyNumberFormat="1" applyFill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9" fillId="2" borderId="20" xfId="0" applyFont="1" applyFill="1" applyBorder="1" applyAlignment="1" applyProtection="1">
      <alignment horizontal="center" vertical="center" shrinkToFit="1"/>
    </xf>
    <xf numFmtId="0" fontId="9" fillId="2" borderId="15" xfId="0" applyFont="1" applyFill="1" applyBorder="1" applyAlignment="1" applyProtection="1">
      <alignment horizontal="center" vertical="center" shrinkToFit="1"/>
    </xf>
    <xf numFmtId="0" fontId="9" fillId="2" borderId="25" xfId="0" applyFont="1" applyFill="1" applyBorder="1" applyAlignment="1" applyProtection="1">
      <alignment horizontal="center" vertical="center" shrinkToFit="1"/>
    </xf>
    <xf numFmtId="0" fontId="9" fillId="2" borderId="21" xfId="0" applyFont="1" applyFill="1" applyBorder="1" applyAlignment="1" applyProtection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 wrapText="1"/>
    </xf>
    <xf numFmtId="0" fontId="9" fillId="2" borderId="24" xfId="0" applyFont="1" applyFill="1" applyBorder="1" applyAlignment="1" applyProtection="1">
      <alignment horizontal="center" vertical="center" wrapText="1"/>
    </xf>
    <xf numFmtId="4" fontId="9" fillId="2" borderId="22" xfId="0" applyNumberFormat="1" applyFont="1" applyFill="1" applyBorder="1" applyAlignment="1" applyProtection="1">
      <alignment horizontal="center" vertical="center"/>
    </xf>
    <xf numFmtId="4" fontId="9" fillId="2" borderId="17" xfId="0" applyNumberFormat="1" applyFont="1" applyFill="1" applyBorder="1" applyAlignment="1" applyProtection="1">
      <alignment horizontal="center" vertical="center"/>
    </xf>
    <xf numFmtId="4" fontId="9" fillId="2" borderId="23" xfId="0" applyNumberFormat="1" applyFont="1" applyFill="1" applyBorder="1" applyAlignment="1" applyProtection="1">
      <alignment horizontal="center" vertical="center"/>
    </xf>
    <xf numFmtId="0" fontId="9" fillId="2" borderId="18" xfId="0" applyFont="1" applyFill="1" applyBorder="1" applyAlignment="1" applyProtection="1">
      <alignment horizontal="center" vertical="center" shrinkToFit="1"/>
    </xf>
    <xf numFmtId="0" fontId="9" fillId="2" borderId="19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/>
    </xf>
    <xf numFmtId="0" fontId="9" fillId="5" borderId="20" xfId="0" applyFont="1" applyFill="1" applyBorder="1" applyAlignment="1" applyProtection="1">
      <alignment horizontal="center" vertical="center" shrinkToFit="1"/>
    </xf>
    <xf numFmtId="0" fontId="9" fillId="5" borderId="15" xfId="0" applyFont="1" applyFill="1" applyBorder="1" applyAlignment="1" applyProtection="1">
      <alignment horizontal="center" vertical="center" shrinkToFit="1"/>
    </xf>
    <xf numFmtId="0" fontId="9" fillId="5" borderId="25" xfId="0" applyFont="1" applyFill="1" applyBorder="1" applyAlignment="1" applyProtection="1">
      <alignment horizontal="center" vertical="center" shrinkToFit="1"/>
    </xf>
    <xf numFmtId="0" fontId="9" fillId="5" borderId="21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</xf>
    <xf numFmtId="0" fontId="9" fillId="5" borderId="24" xfId="0" applyFont="1" applyFill="1" applyBorder="1" applyAlignment="1" applyProtection="1">
      <alignment horizontal="center" vertical="center" wrapText="1"/>
    </xf>
    <xf numFmtId="4" fontId="9" fillId="5" borderId="22" xfId="0" applyNumberFormat="1" applyFont="1" applyFill="1" applyBorder="1" applyAlignment="1" applyProtection="1">
      <alignment horizontal="center" vertical="center"/>
    </xf>
    <xf numFmtId="4" fontId="9" fillId="5" borderId="17" xfId="0" applyNumberFormat="1" applyFont="1" applyFill="1" applyBorder="1" applyAlignment="1" applyProtection="1">
      <alignment horizontal="center" vertical="center"/>
    </xf>
    <xf numFmtId="4" fontId="9" fillId="5" borderId="23" xfId="0" applyNumberFormat="1" applyFont="1" applyFill="1" applyBorder="1" applyAlignment="1" applyProtection="1">
      <alignment horizontal="center" vertical="center"/>
    </xf>
    <xf numFmtId="0" fontId="12" fillId="0" borderId="26" xfId="0" applyFont="1" applyBorder="1" applyAlignment="1">
      <alignment horizontal="center" vertical="center"/>
    </xf>
    <xf numFmtId="14" fontId="7" fillId="0" borderId="6" xfId="0" applyNumberFormat="1" applyFont="1" applyFill="1" applyBorder="1" applyAlignment="1" applyProtection="1">
      <alignment horizontal="center" vertical="center" wrapText="1"/>
    </xf>
    <xf numFmtId="14" fontId="7" fillId="0" borderId="5" xfId="0" applyNumberFormat="1" applyFont="1" applyFill="1" applyBorder="1" applyAlignment="1" applyProtection="1">
      <alignment horizontal="center" vertical="center" wrapText="1"/>
    </xf>
    <xf numFmtId="0" fontId="7" fillId="9" borderId="15" xfId="0" applyFont="1" applyFill="1" applyBorder="1" applyAlignment="1" applyProtection="1">
      <alignment horizontal="center" vertical="center" wrapText="1"/>
    </xf>
    <xf numFmtId="0" fontId="7" fillId="9" borderId="16" xfId="0" applyFont="1" applyFill="1" applyBorder="1" applyAlignment="1" applyProtection="1">
      <alignment horizontal="center" vertical="center" wrapText="1"/>
    </xf>
    <xf numFmtId="0" fontId="7" fillId="9" borderId="18" xfId="0" applyFont="1" applyFill="1" applyBorder="1" applyAlignment="1" applyProtection="1">
      <alignment horizontal="center" vertical="center" wrapText="1"/>
    </xf>
    <xf numFmtId="0" fontId="7" fillId="9" borderId="19" xfId="0" applyFont="1" applyFill="1" applyBorder="1" applyAlignment="1" applyProtection="1">
      <alignment horizontal="center" vertical="center" wrapText="1"/>
    </xf>
    <xf numFmtId="4" fontId="7" fillId="9" borderId="15" xfId="0" applyNumberFormat="1" applyFont="1" applyFill="1" applyBorder="1" applyAlignment="1" applyProtection="1">
      <alignment horizontal="center" vertical="center" shrinkToFit="1"/>
    </xf>
    <xf numFmtId="4" fontId="7" fillId="9" borderId="17" xfId="0" applyNumberFormat="1" applyFont="1" applyFill="1" applyBorder="1" applyAlignment="1" applyProtection="1">
      <alignment horizontal="center" vertical="center" shrinkToFit="1"/>
    </xf>
    <xf numFmtId="4" fontId="7" fillId="9" borderId="8" xfId="0" applyNumberFormat="1" applyFont="1" applyFill="1" applyBorder="1" applyAlignment="1" applyProtection="1">
      <alignment horizontal="center" vertical="center" shrinkToFit="1"/>
    </xf>
    <xf numFmtId="0" fontId="9" fillId="5" borderId="12" xfId="0" applyFont="1" applyFill="1" applyBorder="1" applyAlignment="1" applyProtection="1">
      <alignment horizontal="center" vertical="center" shrinkToFit="1"/>
    </xf>
    <xf numFmtId="0" fontId="9" fillId="5" borderId="13" xfId="0" applyFont="1" applyFill="1" applyBorder="1" applyAlignment="1" applyProtection="1">
      <alignment horizontal="center" vertical="center" wrapText="1"/>
    </xf>
    <xf numFmtId="4" fontId="9" fillId="5" borderId="14" xfId="0" applyNumberFormat="1" applyFont="1" applyFill="1" applyBorder="1" applyAlignment="1" applyProtection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Moeda" xfId="1" builtinId="4"/>
    <cellStyle name="Normal" xfId="0" builtinId="0"/>
  </cellStyles>
  <dxfs count="301"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  <border>
        <top style="thin">
          <color indexed="64"/>
        </top>
      </border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394494</xdr:colOff>
      <xdr:row>0</xdr:row>
      <xdr:rowOff>283898</xdr:rowOff>
    </xdr:from>
    <xdr:to>
      <xdr:col>24</xdr:col>
      <xdr:colOff>565680</xdr:colOff>
      <xdr:row>0</xdr:row>
      <xdr:rowOff>760148</xdr:rowOff>
    </xdr:to>
    <xdr:pic>
      <xdr:nvPicPr>
        <xdr:cNvPr id="2" name="Imagem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7880"/>
        <a:stretch/>
      </xdr:blipFill>
      <xdr:spPr>
        <a:xfrm>
          <a:off x="22992557" y="283898"/>
          <a:ext cx="5409936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6"/>
  <sheetViews>
    <sheetView zoomScaleNormal="100" workbookViewId="0">
      <selection activeCell="H23" sqref="H23"/>
    </sheetView>
  </sheetViews>
  <sheetFormatPr defaultRowHeight="14.4" x14ac:dyDescent="0.3"/>
  <cols>
    <col min="1" max="1" width="6.109375" customWidth="1"/>
    <col min="2" max="2" width="9.109375" hidden="1" customWidth="1"/>
    <col min="3" max="3" width="20.44140625" bestFit="1" customWidth="1"/>
    <col min="4" max="4" width="18" bestFit="1" customWidth="1"/>
    <col min="5" max="5" width="18.44140625" bestFit="1" customWidth="1"/>
    <col min="6" max="6" width="18" bestFit="1" customWidth="1"/>
    <col min="7" max="8" width="16.44140625" bestFit="1" customWidth="1"/>
    <col min="9" max="9" width="18" bestFit="1" customWidth="1"/>
    <col min="10" max="11" width="17.88671875" bestFit="1" customWidth="1"/>
    <col min="12" max="12" width="16.44140625" bestFit="1" customWidth="1"/>
    <col min="13" max="19" width="17.88671875" bestFit="1" customWidth="1"/>
    <col min="20" max="20" width="16.44140625" bestFit="1" customWidth="1"/>
    <col min="21" max="24" width="17.88671875" bestFit="1" customWidth="1"/>
    <col min="25" max="26" width="16.44140625" bestFit="1" customWidth="1"/>
    <col min="27" max="27" width="18" bestFit="1" customWidth="1"/>
    <col min="28" max="30" width="17.88671875" customWidth="1"/>
  </cols>
  <sheetData>
    <row r="1" spans="3:30" ht="15" thickBot="1" x14ac:dyDescent="0.35">
      <c r="E1" s="4"/>
    </row>
    <row r="2" spans="3:30" ht="18.600000000000001" thickBot="1" x14ac:dyDescent="0.4">
      <c r="D2" s="42" t="s">
        <v>28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</row>
    <row r="3" spans="3:30" ht="15.6" x14ac:dyDescent="0.3">
      <c r="D3" s="33" t="s">
        <v>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5"/>
    </row>
    <row r="4" spans="3:30" ht="15.6" x14ac:dyDescent="0.3">
      <c r="D4" s="36" t="s">
        <v>30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31</v>
      </c>
      <c r="W4" s="40"/>
      <c r="X4" s="40"/>
      <c r="Y4" s="40"/>
      <c r="Z4" s="40"/>
      <c r="AA4" s="40"/>
      <c r="AB4" s="40"/>
      <c r="AC4" s="40"/>
      <c r="AD4" s="41"/>
    </row>
    <row r="5" spans="3:30" ht="30.6" x14ac:dyDescent="0.3">
      <c r="C5" s="10" t="s">
        <v>29</v>
      </c>
      <c r="D5" s="7">
        <v>1</v>
      </c>
      <c r="E5" s="7">
        <v>2</v>
      </c>
      <c r="F5" s="7">
        <v>3</v>
      </c>
      <c r="G5" s="7">
        <v>4</v>
      </c>
      <c r="H5" s="7">
        <v>5</v>
      </c>
      <c r="I5" s="7">
        <v>6</v>
      </c>
      <c r="J5" s="7">
        <v>7</v>
      </c>
      <c r="K5" s="7">
        <v>8</v>
      </c>
      <c r="L5" s="7">
        <v>9</v>
      </c>
      <c r="M5" s="7">
        <v>10</v>
      </c>
      <c r="N5" s="7">
        <v>11</v>
      </c>
      <c r="O5" s="7">
        <v>12</v>
      </c>
      <c r="P5" s="7">
        <v>13</v>
      </c>
      <c r="Q5" s="7">
        <v>14</v>
      </c>
      <c r="R5" s="7">
        <v>15</v>
      </c>
      <c r="S5" s="7">
        <v>16</v>
      </c>
      <c r="T5" s="7">
        <v>17</v>
      </c>
      <c r="U5" s="7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</row>
    <row r="6" spans="3:30" ht="15.6" x14ac:dyDescent="0.3">
      <c r="C6" s="12">
        <f>SUM(D6:AD6)</f>
        <v>2278488.7400000002</v>
      </c>
      <c r="D6" s="9">
        <v>93892.52</v>
      </c>
      <c r="E6" s="9">
        <v>59826.05</v>
      </c>
      <c r="F6" s="9">
        <v>54509.630000000005</v>
      </c>
      <c r="G6" s="9">
        <v>48877.41</v>
      </c>
      <c r="H6" s="9">
        <v>48877.459999999992</v>
      </c>
      <c r="I6" s="9">
        <v>130266.28999999998</v>
      </c>
      <c r="J6" s="9">
        <v>113983.82000000007</v>
      </c>
      <c r="K6" s="9">
        <v>95879.099999999977</v>
      </c>
      <c r="L6" s="9">
        <v>119758.29000000004</v>
      </c>
      <c r="M6" s="9">
        <v>138939.60999999987</v>
      </c>
      <c r="N6" s="9">
        <v>82472.260000000126</v>
      </c>
      <c r="O6" s="9">
        <v>138939.63</v>
      </c>
      <c r="P6" s="9">
        <v>113983.80000000005</v>
      </c>
      <c r="Q6" s="9">
        <v>95879.129999999888</v>
      </c>
      <c r="R6" s="9">
        <v>119758.28000000003</v>
      </c>
      <c r="S6" s="9">
        <v>138939.62000000011</v>
      </c>
      <c r="T6" s="9">
        <v>86371.989999999991</v>
      </c>
      <c r="U6" s="9">
        <v>86097.100000000093</v>
      </c>
      <c r="V6" s="9">
        <v>65034.48</v>
      </c>
      <c r="W6" s="9">
        <v>49567.229999999989</v>
      </c>
      <c r="X6" s="9">
        <v>49567.210000000021</v>
      </c>
      <c r="Y6" s="9">
        <v>62523.369999999995</v>
      </c>
      <c r="Z6" s="9">
        <v>49567.23000000001</v>
      </c>
      <c r="AA6" s="9">
        <v>62352.929999999935</v>
      </c>
      <c r="AB6" s="9">
        <v>49396.770000000019</v>
      </c>
      <c r="AC6" s="9">
        <v>49396.790000000037</v>
      </c>
      <c r="AD6" s="9">
        <v>73830.739999999991</v>
      </c>
    </row>
    <row r="7" spans="3:30" s="2" customFormat="1" ht="15.6" x14ac:dyDescent="0.3">
      <c r="C7" s="3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13" spans="3:30" x14ac:dyDescent="0.3">
      <c r="E13" s="11"/>
    </row>
    <row r="14" spans="3:30" x14ac:dyDescent="0.3">
      <c r="E14" s="11"/>
    </row>
    <row r="16" spans="3:30" x14ac:dyDescent="0.3">
      <c r="E16" s="11"/>
    </row>
  </sheetData>
  <mergeCells count="4">
    <mergeCell ref="D3:O3"/>
    <mergeCell ref="D4:U4"/>
    <mergeCell ref="V4:AD4"/>
    <mergeCell ref="D2:O2"/>
  </mergeCells>
  <conditionalFormatting sqref="D6:O6">
    <cfRule type="expression" dxfId="300" priority="9" stopIfTrue="1">
      <formula>AND(ISNUMBER(#REF!),#REF!&gt;=#REF!)</formula>
    </cfRule>
  </conditionalFormatting>
  <conditionalFormatting sqref="P6:U6">
    <cfRule type="expression" dxfId="299" priority="2" stopIfTrue="1">
      <formula>AND(ISNUMBER(#REF!),#REF!&gt;=#REF!)</formula>
    </cfRule>
  </conditionalFormatting>
  <conditionalFormatting sqref="V6:AD6">
    <cfRule type="expression" dxfId="298" priority="1" stopIfTrue="1">
      <formula>AND(ISNUMBER(#REF!),#REF!&gt;=#REF!)</formula>
    </cfRule>
  </conditionalFormatting>
  <pageMargins left="0.511811024" right="0.511811024" top="0.78740157499999996" bottom="0.78740157499999996" header="0.31496062000000002" footer="0.31496062000000002"/>
  <pageSetup paperSize="9" scale="5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29"/>
  <sheetViews>
    <sheetView topLeftCell="D1" workbookViewId="0">
      <selection activeCell="W3" sqref="W3:W35"/>
    </sheetView>
  </sheetViews>
  <sheetFormatPr defaultRowHeight="14.4" x14ac:dyDescent="0.3"/>
  <cols>
    <col min="2" max="2" width="54.44140625" customWidth="1"/>
  </cols>
  <sheetData>
    <row r="2" spans="2:26" x14ac:dyDescent="0.3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</row>
    <row r="3" spans="2:26" x14ac:dyDescent="0.3">
      <c r="B3" s="6" t="s">
        <v>27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2:26" x14ac:dyDescent="0.3">
      <c r="B4" t="s">
        <v>26</v>
      </c>
      <c r="C4" s="5"/>
      <c r="D4" s="5"/>
    </row>
    <row r="5" spans="2:26" x14ac:dyDescent="0.3">
      <c r="B5" t="s">
        <v>25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2:26" x14ac:dyDescent="0.3">
      <c r="B6" t="s">
        <v>24</v>
      </c>
      <c r="C6" s="5"/>
    </row>
    <row r="7" spans="2:26" x14ac:dyDescent="0.3">
      <c r="B7" t="s">
        <v>23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2:26" x14ac:dyDescent="0.3">
      <c r="B8" t="s">
        <v>22</v>
      </c>
      <c r="C8" s="5"/>
    </row>
    <row r="9" spans="2:26" x14ac:dyDescent="0.3">
      <c r="B9" t="s">
        <v>21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2:26" x14ac:dyDescent="0.3">
      <c r="B10" t="s">
        <v>20</v>
      </c>
      <c r="Z10" s="5"/>
    </row>
    <row r="11" spans="2:26" x14ac:dyDescent="0.3">
      <c r="B11" s="6" t="s">
        <v>19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2:26" x14ac:dyDescent="0.3">
      <c r="B12" t="s">
        <v>18</v>
      </c>
      <c r="C12" s="5"/>
      <c r="D12" s="5"/>
    </row>
    <row r="13" spans="2:26" x14ac:dyDescent="0.3">
      <c r="B13" t="s">
        <v>17</v>
      </c>
      <c r="D13" s="5"/>
      <c r="E13" s="5"/>
    </row>
    <row r="14" spans="2:26" x14ac:dyDescent="0.3">
      <c r="B14" t="s">
        <v>16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2:26" x14ac:dyDescent="0.3">
      <c r="B15" t="s">
        <v>15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2:26" x14ac:dyDescent="0.3">
      <c r="B16" t="s">
        <v>14</v>
      </c>
      <c r="Z16" s="5"/>
    </row>
    <row r="17" spans="2:26" x14ac:dyDescent="0.3">
      <c r="B17" s="6" t="s">
        <v>13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2:26" x14ac:dyDescent="0.3">
      <c r="B18" t="s">
        <v>12</v>
      </c>
      <c r="H18" s="5"/>
      <c r="J18" s="5"/>
      <c r="L18" s="5"/>
      <c r="N18" s="5"/>
      <c r="P18" s="5"/>
      <c r="R18" s="5"/>
    </row>
    <row r="19" spans="2:26" x14ac:dyDescent="0.3">
      <c r="B19" t="s">
        <v>11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2"/>
    </row>
    <row r="20" spans="2:26" x14ac:dyDescent="0.3">
      <c r="B20" t="s">
        <v>10</v>
      </c>
      <c r="G20" s="5"/>
      <c r="H20" s="5"/>
      <c r="I20" s="5"/>
      <c r="J20" s="5"/>
      <c r="O20" s="2"/>
      <c r="P20" s="2"/>
      <c r="Q20" s="5"/>
      <c r="R20" s="5"/>
      <c r="S20" s="5"/>
      <c r="T20" s="5"/>
    </row>
    <row r="21" spans="2:26" x14ac:dyDescent="0.3">
      <c r="B21" t="s">
        <v>9</v>
      </c>
      <c r="K21" s="5"/>
      <c r="L21" s="5"/>
      <c r="M21" s="5"/>
      <c r="N21" s="5"/>
      <c r="U21" s="5"/>
      <c r="V21" s="5"/>
      <c r="W21" s="5"/>
      <c r="X21" s="5"/>
    </row>
    <row r="22" spans="2:26" x14ac:dyDescent="0.3">
      <c r="B22" t="s">
        <v>8</v>
      </c>
      <c r="G22" s="5"/>
      <c r="I22" s="5"/>
      <c r="K22" s="5"/>
      <c r="M22" s="5"/>
      <c r="O22" s="5"/>
    </row>
    <row r="23" spans="2:26" x14ac:dyDescent="0.3">
      <c r="B23" t="s">
        <v>7</v>
      </c>
      <c r="L23" s="5"/>
      <c r="N23" s="5"/>
      <c r="P23" s="5"/>
      <c r="R23" s="5"/>
      <c r="T23" s="5"/>
      <c r="V23" s="5"/>
      <c r="X23" s="5"/>
      <c r="Z23" s="5"/>
    </row>
    <row r="24" spans="2:26" x14ac:dyDescent="0.3">
      <c r="B24" s="6" t="s">
        <v>6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2:26" x14ac:dyDescent="0.3">
      <c r="B25" t="s">
        <v>5</v>
      </c>
      <c r="H25" s="5"/>
      <c r="I25" s="5"/>
      <c r="L25" s="5"/>
      <c r="M25" s="5"/>
      <c r="P25" s="5"/>
      <c r="Q25" s="5"/>
    </row>
    <row r="26" spans="2:26" x14ac:dyDescent="0.3">
      <c r="B26" t="s">
        <v>4</v>
      </c>
      <c r="J26" s="5"/>
      <c r="N26" s="5"/>
      <c r="R26" s="5"/>
    </row>
    <row r="27" spans="2:26" x14ac:dyDescent="0.3">
      <c r="B27" t="s">
        <v>3</v>
      </c>
      <c r="H27" s="5"/>
      <c r="I27" s="5"/>
      <c r="L27" s="5"/>
      <c r="M27" s="5"/>
      <c r="P27" s="5"/>
      <c r="Q27" s="5"/>
    </row>
    <row r="28" spans="2:26" x14ac:dyDescent="0.3">
      <c r="B28" t="s">
        <v>2</v>
      </c>
      <c r="H28" s="5"/>
      <c r="I28" s="5"/>
      <c r="L28" s="5"/>
      <c r="M28" s="5"/>
      <c r="P28" s="5"/>
      <c r="Q28" s="5"/>
    </row>
    <row r="29" spans="2:26" x14ac:dyDescent="0.3">
      <c r="B29" t="s">
        <v>1</v>
      </c>
      <c r="T29" s="5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tabSelected="1" view="pageBreakPreview" zoomScale="80" zoomScaleNormal="100" zoomScaleSheetLayoutView="80" workbookViewId="0">
      <pane xSplit="3" ySplit="7" topLeftCell="D8" activePane="bottomRight" state="frozen"/>
      <selection pane="topRight" activeCell="E1" sqref="E1"/>
      <selection pane="bottomLeft" activeCell="A8" sqref="A8"/>
      <selection pane="bottomRight" activeCell="F9" sqref="F9"/>
    </sheetView>
  </sheetViews>
  <sheetFormatPr defaultRowHeight="14.4" x14ac:dyDescent="0.3"/>
  <cols>
    <col min="2" max="2" width="60.109375" bestFit="1" customWidth="1"/>
    <col min="3" max="3" width="15.33203125" customWidth="1"/>
    <col min="4" max="4" width="17.109375" customWidth="1"/>
    <col min="5" max="8" width="14" bestFit="1" customWidth="1"/>
    <col min="9" max="13" width="15.5546875" bestFit="1" customWidth="1"/>
    <col min="14" max="15" width="15.6640625" customWidth="1"/>
    <col min="16" max="16" width="16" customWidth="1"/>
    <col min="17" max="25" width="15.6640625" bestFit="1" customWidth="1"/>
    <col min="26" max="26" width="16.5546875" hidden="1" customWidth="1"/>
    <col min="27" max="27" width="11.109375" hidden="1" customWidth="1"/>
  </cols>
  <sheetData>
    <row r="1" spans="1:27" ht="85.5" customHeight="1" x14ac:dyDescent="0.3">
      <c r="A1" s="66" t="s">
        <v>93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</row>
    <row r="2" spans="1:27" ht="30" customHeight="1" x14ac:dyDescent="0.3">
      <c r="A2" s="80" t="s">
        <v>89</v>
      </c>
      <c r="B2" s="80"/>
      <c r="C2" s="79" t="s">
        <v>90</v>
      </c>
      <c r="D2" s="81"/>
      <c r="E2" s="67" t="s">
        <v>84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8" t="s">
        <v>88</v>
      </c>
      <c r="R2" s="67"/>
      <c r="S2" s="67"/>
      <c r="T2" s="67"/>
      <c r="U2" s="67"/>
      <c r="V2" s="67"/>
      <c r="W2" s="67"/>
      <c r="X2" s="67"/>
      <c r="Y2" s="67"/>
    </row>
    <row r="3" spans="1:27" x14ac:dyDescent="0.3">
      <c r="A3" s="80"/>
      <c r="B3" s="80"/>
      <c r="C3" s="79"/>
      <c r="D3" s="81"/>
      <c r="E3" s="23" t="s">
        <v>66</v>
      </c>
      <c r="F3" s="19" t="s">
        <v>67</v>
      </c>
      <c r="G3" s="19" t="s">
        <v>68</v>
      </c>
      <c r="H3" s="19" t="s">
        <v>69</v>
      </c>
      <c r="I3" s="19" t="s">
        <v>70</v>
      </c>
      <c r="J3" s="19" t="s">
        <v>71</v>
      </c>
      <c r="K3" s="19" t="s">
        <v>72</v>
      </c>
      <c r="L3" s="19" t="s">
        <v>73</v>
      </c>
      <c r="M3" s="19" t="s">
        <v>74</v>
      </c>
      <c r="N3" s="19" t="s">
        <v>75</v>
      </c>
      <c r="O3" s="19" t="s">
        <v>76</v>
      </c>
      <c r="P3" s="19" t="s">
        <v>77</v>
      </c>
      <c r="Q3" s="20" t="s">
        <v>78</v>
      </c>
      <c r="R3" s="20" t="s">
        <v>79</v>
      </c>
      <c r="S3" s="20" t="s">
        <v>80</v>
      </c>
      <c r="T3" s="20" t="s">
        <v>81</v>
      </c>
      <c r="U3" s="20" t="s">
        <v>82</v>
      </c>
      <c r="V3" s="20" t="s">
        <v>83</v>
      </c>
      <c r="W3" s="20" t="s">
        <v>85</v>
      </c>
      <c r="X3" s="20" t="s">
        <v>86</v>
      </c>
      <c r="Y3" s="20" t="s">
        <v>87</v>
      </c>
    </row>
    <row r="4" spans="1:27" x14ac:dyDescent="0.3">
      <c r="A4" s="69" t="s">
        <v>32</v>
      </c>
      <c r="B4" s="70"/>
      <c r="C4" s="73">
        <f>C8+C32+C50+C74</f>
        <v>2263334.7400000002</v>
      </c>
      <c r="D4" s="30" t="s">
        <v>33</v>
      </c>
      <c r="E4" s="29">
        <f>E5/$C$4</f>
        <v>6.8977088731680999E-2</v>
      </c>
      <c r="F4" s="29">
        <f t="shared" ref="F4:Y4" si="0">F5/$C$4</f>
        <v>6.0458685189363343E-2</v>
      </c>
      <c r="G4" s="29">
        <f t="shared" si="0"/>
        <v>4.8388713389766212E-2</v>
      </c>
      <c r="H4" s="29">
        <f t="shared" si="0"/>
        <v>6.4120328649351438E-2</v>
      </c>
      <c r="I4" s="29">
        <f t="shared" si="0"/>
        <v>5.4685143938965487E-2</v>
      </c>
      <c r="J4" s="29">
        <f t="shared" si="0"/>
        <v>6.0109092556187405E-2</v>
      </c>
      <c r="K4" s="29">
        <f t="shared" si="0"/>
        <v>5.2345610482025379E-2</v>
      </c>
      <c r="L4" s="29">
        <f t="shared" si="0"/>
        <v>7.4608228243027971E-2</v>
      </c>
      <c r="M4" s="29">
        <f t="shared" si="0"/>
        <v>4.226777610410426E-2</v>
      </c>
      <c r="N4" s="29">
        <f t="shared" si="0"/>
        <v>7.4608228243027971E-2</v>
      </c>
      <c r="O4" s="29">
        <f t="shared" si="0"/>
        <v>6.5173043532642028E-2</v>
      </c>
      <c r="P4" s="29">
        <f t="shared" si="0"/>
        <v>5.7144510813194833E-2</v>
      </c>
      <c r="Q4" s="29">
        <f t="shared" si="0"/>
        <v>4.6397391572081899E-2</v>
      </c>
      <c r="R4" s="29">
        <f t="shared" si="0"/>
        <v>2.4970822414515165E-2</v>
      </c>
      <c r="S4" s="29">
        <f t="shared" si="0"/>
        <v>2.4970822414515165E-2</v>
      </c>
      <c r="T4" s="29">
        <f t="shared" si="0"/>
        <v>2.4970822414515165E-2</v>
      </c>
      <c r="U4" s="29">
        <f t="shared" si="0"/>
        <v>2.4970822414515165E-2</v>
      </c>
      <c r="V4" s="29">
        <f t="shared" si="0"/>
        <v>2.4898328283643262E-2</v>
      </c>
      <c r="W4" s="29">
        <f t="shared" si="0"/>
        <v>2.4898328283643262E-2</v>
      </c>
      <c r="X4" s="29">
        <f t="shared" si="0"/>
        <v>2.4898328283643262E-2</v>
      </c>
      <c r="Y4" s="29">
        <f t="shared" si="0"/>
        <v>5.613788404559026E-2</v>
      </c>
    </row>
    <row r="5" spans="1:27" x14ac:dyDescent="0.3">
      <c r="A5" s="69"/>
      <c r="B5" s="70"/>
      <c r="C5" s="73"/>
      <c r="D5" s="15" t="s">
        <v>34</v>
      </c>
      <c r="E5" s="26">
        <f>E8+E32+E50+E74</f>
        <v>156118.24119047617</v>
      </c>
      <c r="F5" s="26">
        <f t="shared" ref="F5:Y5" si="1">F8+F32+F50+F74</f>
        <v>136838.24252380955</v>
      </c>
      <c r="G5" s="26">
        <f t="shared" si="1"/>
        <v>109519.85603896104</v>
      </c>
      <c r="H5" s="26">
        <f t="shared" si="1"/>
        <v>145125.76737229439</v>
      </c>
      <c r="I5" s="26">
        <f t="shared" si="1"/>
        <v>123770.78603896104</v>
      </c>
      <c r="J5" s="26">
        <f t="shared" si="1"/>
        <v>136046.99737229437</v>
      </c>
      <c r="K5" s="26">
        <f t="shared" si="1"/>
        <v>118475.63869047619</v>
      </c>
      <c r="L5" s="26">
        <f t="shared" si="1"/>
        <v>168863.39487229439</v>
      </c>
      <c r="M5" s="26">
        <f t="shared" si="1"/>
        <v>95666.12603896104</v>
      </c>
      <c r="N5" s="26">
        <f t="shared" si="1"/>
        <v>168863.39487229439</v>
      </c>
      <c r="O5" s="26">
        <f t="shared" si="1"/>
        <v>147508.41353896103</v>
      </c>
      <c r="P5" s="26">
        <f t="shared" si="1"/>
        <v>129337.15652380954</v>
      </c>
      <c r="Q5" s="26">
        <f t="shared" si="1"/>
        <v>105012.82819047618</v>
      </c>
      <c r="R5" s="26">
        <f t="shared" si="1"/>
        <v>56517.32985714286</v>
      </c>
      <c r="S5" s="26">
        <f t="shared" si="1"/>
        <v>56517.32985714286</v>
      </c>
      <c r="T5" s="26">
        <f t="shared" si="1"/>
        <v>56517.32985714286</v>
      </c>
      <c r="U5" s="26">
        <f t="shared" si="1"/>
        <v>56517.32985714286</v>
      </c>
      <c r="V5" s="26">
        <f t="shared" si="1"/>
        <v>56353.251372294377</v>
      </c>
      <c r="W5" s="26">
        <f t="shared" si="1"/>
        <v>56353.251372294377</v>
      </c>
      <c r="X5" s="26">
        <f t="shared" si="1"/>
        <v>56353.251372294377</v>
      </c>
      <c r="Y5" s="26">
        <f t="shared" si="1"/>
        <v>127058.82319047619</v>
      </c>
    </row>
    <row r="6" spans="1:27" x14ac:dyDescent="0.3">
      <c r="A6" s="69"/>
      <c r="B6" s="70"/>
      <c r="C6" s="74"/>
      <c r="D6" s="16" t="s">
        <v>35</v>
      </c>
      <c r="E6" s="28">
        <f>E7/$C$4</f>
        <v>6.8977088731680999E-2</v>
      </c>
      <c r="F6" s="28">
        <f t="shared" ref="F6:Y6" si="2">F7/$C$4</f>
        <v>0.12943577392104436</v>
      </c>
      <c r="G6" s="28">
        <f t="shared" si="2"/>
        <v>0.17782448731081055</v>
      </c>
      <c r="H6" s="28">
        <f t="shared" si="2"/>
        <v>0.24194481596016201</v>
      </c>
      <c r="I6" s="28">
        <f t="shared" si="2"/>
        <v>0.29662995989912749</v>
      </c>
      <c r="J6" s="28">
        <f t="shared" si="2"/>
        <v>0.3567390524553149</v>
      </c>
      <c r="K6" s="28">
        <f t="shared" si="2"/>
        <v>0.40908466293734025</v>
      </c>
      <c r="L6" s="28">
        <f t="shared" si="2"/>
        <v>0.48369289118036823</v>
      </c>
      <c r="M6" s="28">
        <f t="shared" si="2"/>
        <v>0.52596066728447255</v>
      </c>
      <c r="N6" s="28">
        <f t="shared" si="2"/>
        <v>0.60056889552750059</v>
      </c>
      <c r="O6" s="28">
        <f t="shared" si="2"/>
        <v>0.66574193906014256</v>
      </c>
      <c r="P6" s="28">
        <f t="shared" si="2"/>
        <v>0.72288644987333739</v>
      </c>
      <c r="Q6" s="28">
        <f t="shared" si="2"/>
        <v>0.76928384144541928</v>
      </c>
      <c r="R6" s="28">
        <f t="shared" si="2"/>
        <v>0.79425466385993448</v>
      </c>
      <c r="S6" s="28">
        <f t="shared" si="2"/>
        <v>0.81922548627444958</v>
      </c>
      <c r="T6" s="28">
        <f t="shared" si="2"/>
        <v>0.84419630868896478</v>
      </c>
      <c r="U6" s="28">
        <f t="shared" si="2"/>
        <v>0.86916713110347998</v>
      </c>
      <c r="V6" s="28">
        <f t="shared" si="2"/>
        <v>0.89406545938712312</v>
      </c>
      <c r="W6" s="28">
        <f t="shared" si="2"/>
        <v>0.91896378767076636</v>
      </c>
      <c r="X6" s="28">
        <f t="shared" si="2"/>
        <v>0.94386211595440972</v>
      </c>
      <c r="Y6" s="28">
        <f t="shared" si="2"/>
        <v>1</v>
      </c>
    </row>
    <row r="7" spans="1:27" x14ac:dyDescent="0.3">
      <c r="A7" s="71"/>
      <c r="B7" s="72"/>
      <c r="C7" s="75"/>
      <c r="D7" s="17" t="s">
        <v>36</v>
      </c>
      <c r="E7" s="22">
        <f>E5</f>
        <v>156118.24119047617</v>
      </c>
      <c r="F7" s="22">
        <f>E7+F5</f>
        <v>292956.48371428571</v>
      </c>
      <c r="G7" s="22">
        <f t="shared" ref="G7:P7" si="3">F7+G5</f>
        <v>402476.33975324675</v>
      </c>
      <c r="H7" s="22">
        <f t="shared" si="3"/>
        <v>547602.1071255412</v>
      </c>
      <c r="I7" s="22">
        <f t="shared" si="3"/>
        <v>671372.89316450222</v>
      </c>
      <c r="J7" s="22">
        <f t="shared" si="3"/>
        <v>807419.89053679653</v>
      </c>
      <c r="K7" s="22">
        <f t="shared" si="3"/>
        <v>925895.52922727272</v>
      </c>
      <c r="L7" s="22">
        <f t="shared" si="3"/>
        <v>1094758.9240995671</v>
      </c>
      <c r="M7" s="22">
        <f t="shared" si="3"/>
        <v>1190425.0501385282</v>
      </c>
      <c r="N7" s="22">
        <f t="shared" si="3"/>
        <v>1359288.4450108227</v>
      </c>
      <c r="O7" s="22">
        <f t="shared" si="3"/>
        <v>1506796.8585497837</v>
      </c>
      <c r="P7" s="22">
        <f t="shared" si="3"/>
        <v>1636134.0150735932</v>
      </c>
      <c r="Q7" s="22">
        <f t="shared" ref="Q7" si="4">P7+Q5</f>
        <v>1741146.8432640694</v>
      </c>
      <c r="R7" s="22">
        <f t="shared" ref="R7" si="5">Q7+R5</f>
        <v>1797664.1731212123</v>
      </c>
      <c r="S7" s="22">
        <f t="shared" ref="S7" si="6">R7+S5</f>
        <v>1854181.5029783552</v>
      </c>
      <c r="T7" s="22">
        <f t="shared" ref="T7" si="7">S7+T5</f>
        <v>1910698.832835498</v>
      </c>
      <c r="U7" s="22">
        <f t="shared" ref="U7" si="8">T7+U5</f>
        <v>1967216.1626926409</v>
      </c>
      <c r="V7" s="22">
        <f t="shared" ref="V7" si="9">U7+V5</f>
        <v>2023569.4140649352</v>
      </c>
      <c r="W7" s="22">
        <f t="shared" ref="W7" si="10">V7+W5</f>
        <v>2079922.6654372294</v>
      </c>
      <c r="X7" s="22">
        <f t="shared" ref="X7" si="11">W7+X5</f>
        <v>2136275.9168095239</v>
      </c>
      <c r="Y7" s="22">
        <f t="shared" ref="Y7" si="12">X7+Y5</f>
        <v>2263334.7400000002</v>
      </c>
    </row>
    <row r="8" spans="1:27" x14ac:dyDescent="0.3">
      <c r="A8" s="76" t="s">
        <v>37</v>
      </c>
      <c r="B8" s="77" t="s">
        <v>27</v>
      </c>
      <c r="C8" s="78">
        <f>SUM(C11:C31)</f>
        <v>1089824.52</v>
      </c>
      <c r="D8" s="18" t="s">
        <v>34</v>
      </c>
      <c r="E8" s="21">
        <f>E11+E14+E17+E20+E23+E26+E29</f>
        <v>124830.55642857142</v>
      </c>
      <c r="F8" s="21">
        <f t="shared" ref="F8:Y8" si="13">F11+F14+F17+F20+F23+F26+F29</f>
        <v>48697.291428571436</v>
      </c>
      <c r="G8" s="21">
        <f t="shared" si="13"/>
        <v>43452.491428571433</v>
      </c>
      <c r="H8" s="21">
        <f t="shared" si="13"/>
        <v>43452.491428571433</v>
      </c>
      <c r="I8" s="21">
        <f t="shared" si="13"/>
        <v>43452.491428571433</v>
      </c>
      <c r="J8" s="21">
        <f t="shared" si="13"/>
        <v>43452.491428571433</v>
      </c>
      <c r="K8" s="21">
        <f t="shared" si="13"/>
        <v>43452.491428571433</v>
      </c>
      <c r="L8" s="21">
        <f t="shared" si="13"/>
        <v>43452.491428571433</v>
      </c>
      <c r="M8" s="21">
        <f t="shared" si="13"/>
        <v>43452.491428571433</v>
      </c>
      <c r="N8" s="21">
        <f t="shared" si="13"/>
        <v>43452.491428571433</v>
      </c>
      <c r="O8" s="21">
        <f t="shared" si="13"/>
        <v>43452.491428571433</v>
      </c>
      <c r="P8" s="21">
        <f t="shared" si="13"/>
        <v>59447.301428571431</v>
      </c>
      <c r="Q8" s="21">
        <f t="shared" si="13"/>
        <v>102162.20642857142</v>
      </c>
      <c r="R8" s="21">
        <f t="shared" si="13"/>
        <v>43452.491428571433</v>
      </c>
      <c r="S8" s="21">
        <f t="shared" si="13"/>
        <v>43452.491428571433</v>
      </c>
      <c r="T8" s="21">
        <f t="shared" si="13"/>
        <v>43452.491428571433</v>
      </c>
      <c r="U8" s="21">
        <f t="shared" si="13"/>
        <v>43452.491428571433</v>
      </c>
      <c r="V8" s="21">
        <f t="shared" si="13"/>
        <v>43452.491428571433</v>
      </c>
      <c r="W8" s="21">
        <f t="shared" si="13"/>
        <v>43452.491428571433</v>
      </c>
      <c r="X8" s="21">
        <f t="shared" si="13"/>
        <v>43452.491428571433</v>
      </c>
      <c r="Y8" s="21">
        <f t="shared" si="13"/>
        <v>59447.301428571431</v>
      </c>
      <c r="Z8" s="24">
        <f>SUM(E8:Y8)</f>
        <v>1089824.5199999996</v>
      </c>
    </row>
    <row r="9" spans="1:27" x14ac:dyDescent="0.3">
      <c r="A9" s="58"/>
      <c r="B9" s="61"/>
      <c r="C9" s="64"/>
      <c r="D9" s="13" t="s">
        <v>35</v>
      </c>
      <c r="E9" s="27">
        <f>E10/$C$8</f>
        <v>0.1145418864576211</v>
      </c>
      <c r="F9" s="27">
        <f t="shared" ref="F9:Y9" si="14">F10/$C$8</f>
        <v>0.15922549426318913</v>
      </c>
      <c r="G9" s="27">
        <f t="shared" si="14"/>
        <v>0.19909658417826229</v>
      </c>
      <c r="H9" s="27">
        <f t="shared" si="14"/>
        <v>0.23896767409333544</v>
      </c>
      <c r="I9" s="27">
        <f t="shared" si="14"/>
        <v>0.27883876400840857</v>
      </c>
      <c r="J9" s="27">
        <f t="shared" si="14"/>
        <v>0.31870985392348167</v>
      </c>
      <c r="K9" s="27">
        <f t="shared" si="14"/>
        <v>0.35858094383855477</v>
      </c>
      <c r="L9" s="27">
        <f t="shared" si="14"/>
        <v>0.39845203375362792</v>
      </c>
      <c r="M9" s="27">
        <f t="shared" si="14"/>
        <v>0.43832312366870102</v>
      </c>
      <c r="N9" s="27">
        <f t="shared" si="14"/>
        <v>0.47819421358377412</v>
      </c>
      <c r="O9" s="27">
        <f t="shared" si="14"/>
        <v>0.51806530349884727</v>
      </c>
      <c r="P9" s="27">
        <f>P10/$C$8</f>
        <v>0.57261289381051639</v>
      </c>
      <c r="Q9" s="27">
        <f t="shared" si="14"/>
        <v>0.66635478028281869</v>
      </c>
      <c r="R9" s="27">
        <f t="shared" si="14"/>
        <v>0.70622587019789185</v>
      </c>
      <c r="S9" s="27">
        <f t="shared" si="14"/>
        <v>0.746096960112965</v>
      </c>
      <c r="T9" s="27">
        <f t="shared" si="14"/>
        <v>0.78596805002803805</v>
      </c>
      <c r="U9" s="27">
        <f t="shared" si="14"/>
        <v>0.8258391399431112</v>
      </c>
      <c r="V9" s="27">
        <f t="shared" si="14"/>
        <v>0.86571022985818435</v>
      </c>
      <c r="W9" s="27">
        <f t="shared" si="14"/>
        <v>0.9055813197732574</v>
      </c>
      <c r="X9" s="27">
        <f t="shared" si="14"/>
        <v>0.94545240968833055</v>
      </c>
      <c r="Y9" s="27">
        <f t="shared" si="14"/>
        <v>0.99999999999999956</v>
      </c>
      <c r="Z9" s="24">
        <f t="shared" ref="Z9:Z72" si="15">SUM(E9:Y9)</f>
        <v>11.520837528962916</v>
      </c>
    </row>
    <row r="10" spans="1:27" x14ac:dyDescent="0.3">
      <c r="A10" s="59"/>
      <c r="B10" s="62"/>
      <c r="C10" s="65"/>
      <c r="D10" s="14" t="s">
        <v>36</v>
      </c>
      <c r="E10" s="26">
        <f>E8</f>
        <v>124830.55642857142</v>
      </c>
      <c r="F10" s="26">
        <f>E10+F8</f>
        <v>173527.84785714286</v>
      </c>
      <c r="G10" s="26">
        <f t="shared" ref="G10:P10" si="16">F10+G8</f>
        <v>216980.33928571429</v>
      </c>
      <c r="H10" s="26">
        <f t="shared" si="16"/>
        <v>260432.83071428572</v>
      </c>
      <c r="I10" s="26">
        <f t="shared" si="16"/>
        <v>303885.32214285713</v>
      </c>
      <c r="J10" s="26">
        <f t="shared" si="16"/>
        <v>347337.81357142853</v>
      </c>
      <c r="K10" s="26">
        <f t="shared" si="16"/>
        <v>390790.30499999993</v>
      </c>
      <c r="L10" s="26">
        <f t="shared" si="16"/>
        <v>434242.79642857134</v>
      </c>
      <c r="M10" s="26">
        <f t="shared" si="16"/>
        <v>477695.28785714274</v>
      </c>
      <c r="N10" s="26">
        <f t="shared" si="16"/>
        <v>521147.77928571415</v>
      </c>
      <c r="O10" s="26">
        <f t="shared" si="16"/>
        <v>564600.27071428555</v>
      </c>
      <c r="P10" s="26">
        <f t="shared" si="16"/>
        <v>624047.57214285701</v>
      </c>
      <c r="Q10" s="26">
        <f t="shared" ref="Q10" si="17">P10+Q8</f>
        <v>726209.77857142838</v>
      </c>
      <c r="R10" s="26">
        <f t="shared" ref="R10" si="18">Q10+R8</f>
        <v>769662.26999999979</v>
      </c>
      <c r="S10" s="26">
        <f t="shared" ref="S10" si="19">R10+S8</f>
        <v>813114.76142857119</v>
      </c>
      <c r="T10" s="26">
        <f t="shared" ref="T10" si="20">S10+T8</f>
        <v>856567.25285714259</v>
      </c>
      <c r="U10" s="26">
        <f t="shared" ref="U10" si="21">T10+U8</f>
        <v>900019.744285714</v>
      </c>
      <c r="V10" s="26">
        <f t="shared" ref="V10" si="22">U10+V8</f>
        <v>943472.2357142854</v>
      </c>
      <c r="W10" s="26">
        <f t="shared" ref="W10" si="23">V10+W8</f>
        <v>986924.72714285681</v>
      </c>
      <c r="X10" s="26">
        <f t="shared" ref="X10" si="24">W10+X8</f>
        <v>1030377.2185714282</v>
      </c>
      <c r="Y10" s="26">
        <f t="shared" ref="Y10" si="25">X10+Y8</f>
        <v>1089824.5199999996</v>
      </c>
      <c r="Z10" s="24">
        <f t="shared" si="15"/>
        <v>12555691.229999997</v>
      </c>
    </row>
    <row r="11" spans="1:27" x14ac:dyDescent="0.3">
      <c r="A11" s="45" t="s">
        <v>38</v>
      </c>
      <c r="B11" s="48" t="s">
        <v>26</v>
      </c>
      <c r="C11" s="51">
        <v>10489.6</v>
      </c>
      <c r="D11" s="18" t="s">
        <v>34</v>
      </c>
      <c r="E11" s="21">
        <f>C11/2</f>
        <v>5244.8</v>
      </c>
      <c r="F11" s="21">
        <f>E11</f>
        <v>5244.8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32">
        <f t="shared" si="15"/>
        <v>10489.6</v>
      </c>
      <c r="AA11" s="31"/>
    </row>
    <row r="12" spans="1:27" x14ac:dyDescent="0.3">
      <c r="A12" s="46"/>
      <c r="B12" s="49"/>
      <c r="C12" s="52"/>
      <c r="D12" s="13" t="s">
        <v>35</v>
      </c>
      <c r="E12" s="27">
        <f>E13/$C$11</f>
        <v>0.5</v>
      </c>
      <c r="F12" s="27">
        <f t="shared" ref="F12:Y12" si="26">F13/$C$11</f>
        <v>1</v>
      </c>
      <c r="G12" s="27">
        <f t="shared" si="26"/>
        <v>1</v>
      </c>
      <c r="H12" s="27">
        <f t="shared" si="26"/>
        <v>1</v>
      </c>
      <c r="I12" s="27">
        <f t="shared" si="26"/>
        <v>1</v>
      </c>
      <c r="J12" s="27">
        <f t="shared" si="26"/>
        <v>1</v>
      </c>
      <c r="K12" s="27">
        <f t="shared" si="26"/>
        <v>1</v>
      </c>
      <c r="L12" s="27">
        <f t="shared" si="26"/>
        <v>1</v>
      </c>
      <c r="M12" s="27">
        <f t="shared" si="26"/>
        <v>1</v>
      </c>
      <c r="N12" s="27">
        <f t="shared" si="26"/>
        <v>1</v>
      </c>
      <c r="O12" s="27">
        <f t="shared" si="26"/>
        <v>1</v>
      </c>
      <c r="P12" s="27">
        <f t="shared" si="26"/>
        <v>1</v>
      </c>
      <c r="Q12" s="27">
        <f t="shared" si="26"/>
        <v>1</v>
      </c>
      <c r="R12" s="27">
        <f t="shared" si="26"/>
        <v>1</v>
      </c>
      <c r="S12" s="27">
        <f t="shared" si="26"/>
        <v>1</v>
      </c>
      <c r="T12" s="27">
        <f t="shared" si="26"/>
        <v>1</v>
      </c>
      <c r="U12" s="27">
        <f t="shared" si="26"/>
        <v>1</v>
      </c>
      <c r="V12" s="27">
        <f t="shared" si="26"/>
        <v>1</v>
      </c>
      <c r="W12" s="27">
        <f t="shared" si="26"/>
        <v>1</v>
      </c>
      <c r="X12" s="27">
        <f t="shared" si="26"/>
        <v>1</v>
      </c>
      <c r="Y12" s="27">
        <f t="shared" si="26"/>
        <v>1</v>
      </c>
      <c r="Z12" s="24">
        <f t="shared" si="15"/>
        <v>20.5</v>
      </c>
      <c r="AA12" s="31"/>
    </row>
    <row r="13" spans="1:27" x14ac:dyDescent="0.3">
      <c r="A13" s="47"/>
      <c r="B13" s="50"/>
      <c r="C13" s="53"/>
      <c r="D13" s="14" t="s">
        <v>36</v>
      </c>
      <c r="E13" s="26">
        <f>E11</f>
        <v>5244.8</v>
      </c>
      <c r="F13" s="26">
        <f>E13+F11</f>
        <v>10489.6</v>
      </c>
      <c r="G13" s="26">
        <f t="shared" ref="G13:O13" si="27">F13+G11</f>
        <v>10489.6</v>
      </c>
      <c r="H13" s="26">
        <f t="shared" si="27"/>
        <v>10489.6</v>
      </c>
      <c r="I13" s="26">
        <f t="shared" si="27"/>
        <v>10489.6</v>
      </c>
      <c r="J13" s="26">
        <f t="shared" si="27"/>
        <v>10489.6</v>
      </c>
      <c r="K13" s="26">
        <f t="shared" si="27"/>
        <v>10489.6</v>
      </c>
      <c r="L13" s="26">
        <f t="shared" si="27"/>
        <v>10489.6</v>
      </c>
      <c r="M13" s="26">
        <f t="shared" si="27"/>
        <v>10489.6</v>
      </c>
      <c r="N13" s="26">
        <f t="shared" si="27"/>
        <v>10489.6</v>
      </c>
      <c r="O13" s="26">
        <f t="shared" si="27"/>
        <v>10489.6</v>
      </c>
      <c r="P13" s="26">
        <f t="shared" ref="P13" si="28">O13+P11</f>
        <v>10489.6</v>
      </c>
      <c r="Q13" s="26">
        <f t="shared" ref="Q13" si="29">P13+Q11</f>
        <v>10489.6</v>
      </c>
      <c r="R13" s="26">
        <f t="shared" ref="R13" si="30">Q13+R11</f>
        <v>10489.6</v>
      </c>
      <c r="S13" s="26">
        <f t="shared" ref="S13" si="31">R13+S11</f>
        <v>10489.6</v>
      </c>
      <c r="T13" s="26">
        <f t="shared" ref="T13" si="32">S13+T11</f>
        <v>10489.6</v>
      </c>
      <c r="U13" s="26">
        <f t="shared" ref="U13" si="33">T13+U11</f>
        <v>10489.6</v>
      </c>
      <c r="V13" s="26">
        <f t="shared" ref="V13" si="34">U13+V11</f>
        <v>10489.6</v>
      </c>
      <c r="W13" s="26">
        <f t="shared" ref="W13" si="35">V13+W11</f>
        <v>10489.6</v>
      </c>
      <c r="X13" s="26">
        <f t="shared" ref="X13" si="36">W13+X11</f>
        <v>10489.6</v>
      </c>
      <c r="Y13" s="26">
        <f t="shared" ref="Y13" si="37">X13+Y11</f>
        <v>10489.6</v>
      </c>
      <c r="Z13" s="24">
        <f t="shared" si="15"/>
        <v>215036.80000000008</v>
      </c>
      <c r="AA13" s="31"/>
    </row>
    <row r="14" spans="1:27" x14ac:dyDescent="0.3">
      <c r="A14" s="45" t="s">
        <v>39</v>
      </c>
      <c r="B14" s="48" t="s">
        <v>25</v>
      </c>
      <c r="C14" s="51">
        <v>160915.31</v>
      </c>
      <c r="D14" s="18" t="s">
        <v>34</v>
      </c>
      <c r="E14" s="21">
        <f>C14/21</f>
        <v>7662.6338095238098</v>
      </c>
      <c r="F14" s="21">
        <v>7662.6338095238098</v>
      </c>
      <c r="G14" s="21">
        <v>7662.6338095238098</v>
      </c>
      <c r="H14" s="21">
        <v>7662.6338095238098</v>
      </c>
      <c r="I14" s="21">
        <v>7662.6338095238098</v>
      </c>
      <c r="J14" s="21">
        <v>7662.6338095238098</v>
      </c>
      <c r="K14" s="21">
        <v>7662.6338095238098</v>
      </c>
      <c r="L14" s="21">
        <v>7662.6338095238098</v>
      </c>
      <c r="M14" s="21">
        <v>7662.6338095238098</v>
      </c>
      <c r="N14" s="21">
        <v>7662.6338095238098</v>
      </c>
      <c r="O14" s="21">
        <v>7662.6338095238098</v>
      </c>
      <c r="P14" s="21">
        <v>7662.6338095238098</v>
      </c>
      <c r="Q14" s="21">
        <v>7662.6338095238098</v>
      </c>
      <c r="R14" s="21">
        <v>7662.6338095238098</v>
      </c>
      <c r="S14" s="21">
        <v>7662.6338095238098</v>
      </c>
      <c r="T14" s="21">
        <v>7662.6338095238098</v>
      </c>
      <c r="U14" s="21">
        <v>7662.6338095238098</v>
      </c>
      <c r="V14" s="21">
        <v>7662.6338095238098</v>
      </c>
      <c r="W14" s="21">
        <v>7662.6338095238098</v>
      </c>
      <c r="X14" s="21">
        <v>7662.6338095238098</v>
      </c>
      <c r="Y14" s="21">
        <v>7662.6338095238098</v>
      </c>
      <c r="Z14" s="32">
        <f t="shared" si="15"/>
        <v>160915.30999999991</v>
      </c>
      <c r="AA14" s="31"/>
    </row>
    <row r="15" spans="1:27" x14ac:dyDescent="0.3">
      <c r="A15" s="46"/>
      <c r="B15" s="49"/>
      <c r="C15" s="52"/>
      <c r="D15" s="13" t="s">
        <v>35</v>
      </c>
      <c r="E15" s="27">
        <f>E16/$C$14</f>
        <v>4.7619047619047623E-2</v>
      </c>
      <c r="F15" s="27">
        <f t="shared" ref="F15:Y15" si="38">F16/$C$14</f>
        <v>9.5238095238095247E-2</v>
      </c>
      <c r="G15" s="27">
        <f t="shared" si="38"/>
        <v>0.14285714285714288</v>
      </c>
      <c r="H15" s="27">
        <f t="shared" si="38"/>
        <v>0.19047619047619049</v>
      </c>
      <c r="I15" s="27">
        <f t="shared" si="38"/>
        <v>0.23809523809523811</v>
      </c>
      <c r="J15" s="27">
        <f t="shared" si="38"/>
        <v>0.28571428571428575</v>
      </c>
      <c r="K15" s="27">
        <f t="shared" si="38"/>
        <v>0.33333333333333337</v>
      </c>
      <c r="L15" s="27">
        <f t="shared" si="38"/>
        <v>0.38095238095238099</v>
      </c>
      <c r="M15" s="27">
        <f t="shared" si="38"/>
        <v>0.42857142857142855</v>
      </c>
      <c r="N15" s="27">
        <f t="shared" si="38"/>
        <v>0.47619047619047611</v>
      </c>
      <c r="O15" s="27">
        <f t="shared" si="38"/>
        <v>0.52380952380952372</v>
      </c>
      <c r="P15" s="27">
        <f t="shared" si="38"/>
        <v>0.57142857142857129</v>
      </c>
      <c r="Q15" s="27">
        <f t="shared" si="38"/>
        <v>0.61904761904761885</v>
      </c>
      <c r="R15" s="27">
        <f t="shared" si="38"/>
        <v>0.66666666666666641</v>
      </c>
      <c r="S15" s="27">
        <f t="shared" si="38"/>
        <v>0.71428571428571397</v>
      </c>
      <c r="T15" s="27">
        <f t="shared" si="38"/>
        <v>0.76190476190476153</v>
      </c>
      <c r="U15" s="27">
        <f t="shared" si="38"/>
        <v>0.8095238095238092</v>
      </c>
      <c r="V15" s="27">
        <f t="shared" si="38"/>
        <v>0.85714285714285676</v>
      </c>
      <c r="W15" s="27">
        <f t="shared" si="38"/>
        <v>0.90476190476190432</v>
      </c>
      <c r="X15" s="27">
        <f t="shared" si="38"/>
        <v>0.95238095238095188</v>
      </c>
      <c r="Y15" s="27">
        <f t="shared" si="38"/>
        <v>0.99999999999999944</v>
      </c>
      <c r="Z15" s="24">
        <f t="shared" si="15"/>
        <v>11</v>
      </c>
      <c r="AA15" s="31"/>
    </row>
    <row r="16" spans="1:27" x14ac:dyDescent="0.3">
      <c r="A16" s="47"/>
      <c r="B16" s="50"/>
      <c r="C16" s="53"/>
      <c r="D16" s="14" t="s">
        <v>36</v>
      </c>
      <c r="E16" s="26">
        <f>E14</f>
        <v>7662.6338095238098</v>
      </c>
      <c r="F16" s="26">
        <f>E16+F14</f>
        <v>15325.26761904762</v>
      </c>
      <c r="G16" s="26">
        <f t="shared" ref="G16:P16" si="39">F16+G14</f>
        <v>22987.901428571429</v>
      </c>
      <c r="H16" s="26">
        <f t="shared" si="39"/>
        <v>30650.535238095239</v>
      </c>
      <c r="I16" s="26">
        <f t="shared" si="39"/>
        <v>38313.169047619049</v>
      </c>
      <c r="J16" s="26">
        <f t="shared" si="39"/>
        <v>45975.802857142859</v>
      </c>
      <c r="K16" s="26">
        <f t="shared" si="39"/>
        <v>53638.436666666668</v>
      </c>
      <c r="L16" s="26">
        <f t="shared" si="39"/>
        <v>61301.070476190478</v>
      </c>
      <c r="M16" s="26">
        <f t="shared" si="39"/>
        <v>68963.704285714281</v>
      </c>
      <c r="N16" s="26">
        <f t="shared" si="39"/>
        <v>76626.338095238083</v>
      </c>
      <c r="O16" s="26">
        <f t="shared" si="39"/>
        <v>84288.971904761886</v>
      </c>
      <c r="P16" s="26">
        <f t="shared" si="39"/>
        <v>91951.605714285688</v>
      </c>
      <c r="Q16" s="26">
        <f t="shared" ref="Q16" si="40">P16+Q14</f>
        <v>99614.23952380949</v>
      </c>
      <c r="R16" s="26">
        <f t="shared" ref="R16" si="41">Q16+R14</f>
        <v>107276.87333333329</v>
      </c>
      <c r="S16" s="26">
        <f t="shared" ref="S16" si="42">R16+S14</f>
        <v>114939.5071428571</v>
      </c>
      <c r="T16" s="26">
        <f t="shared" ref="T16" si="43">S16+T14</f>
        <v>122602.1409523809</v>
      </c>
      <c r="U16" s="26">
        <f t="shared" ref="U16" si="44">T16+U14</f>
        <v>130264.7747619047</v>
      </c>
      <c r="V16" s="26">
        <f t="shared" ref="V16" si="45">U16+V14</f>
        <v>137927.4085714285</v>
      </c>
      <c r="W16" s="26">
        <f t="shared" ref="W16" si="46">V16+W14</f>
        <v>145590.04238095231</v>
      </c>
      <c r="X16" s="26">
        <f t="shared" ref="X16" si="47">W16+X14</f>
        <v>153252.67619047611</v>
      </c>
      <c r="Y16" s="26">
        <f t="shared" ref="Y16" si="48">X16+Y14</f>
        <v>160915.30999999991</v>
      </c>
      <c r="Z16" s="24">
        <f t="shared" si="15"/>
        <v>1770068.4099999992</v>
      </c>
      <c r="AA16" s="31"/>
    </row>
    <row r="17" spans="1:27" x14ac:dyDescent="0.3">
      <c r="A17" s="45" t="s">
        <v>40</v>
      </c>
      <c r="B17" s="48" t="s">
        <v>24</v>
      </c>
      <c r="C17" s="51">
        <v>117419.43</v>
      </c>
      <c r="D17" s="18" t="s">
        <v>34</v>
      </c>
      <c r="E17" s="21">
        <f>$C$17/2</f>
        <v>58709.714999999997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f>$C$17/2</f>
        <v>58709.714999999997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32">
        <f t="shared" si="15"/>
        <v>117419.43</v>
      </c>
      <c r="AA17" s="31"/>
    </row>
    <row r="18" spans="1:27" x14ac:dyDescent="0.3">
      <c r="A18" s="46"/>
      <c r="B18" s="49"/>
      <c r="C18" s="52"/>
      <c r="D18" s="13" t="s">
        <v>35</v>
      </c>
      <c r="E18" s="27">
        <f>E19/$C$17</f>
        <v>0.5</v>
      </c>
      <c r="F18" s="27">
        <f t="shared" ref="F18:Y18" si="49">F19/$C$17</f>
        <v>0.5</v>
      </c>
      <c r="G18" s="27">
        <f t="shared" si="49"/>
        <v>0.5</v>
      </c>
      <c r="H18" s="27">
        <f t="shared" si="49"/>
        <v>0.5</v>
      </c>
      <c r="I18" s="27">
        <f t="shared" si="49"/>
        <v>0.5</v>
      </c>
      <c r="J18" s="27">
        <f t="shared" si="49"/>
        <v>0.5</v>
      </c>
      <c r="K18" s="27">
        <f t="shared" si="49"/>
        <v>0.5</v>
      </c>
      <c r="L18" s="27">
        <f t="shared" si="49"/>
        <v>0.5</v>
      </c>
      <c r="M18" s="27">
        <f t="shared" si="49"/>
        <v>0.5</v>
      </c>
      <c r="N18" s="27">
        <f t="shared" si="49"/>
        <v>0.5</v>
      </c>
      <c r="O18" s="27">
        <f t="shared" si="49"/>
        <v>0.5</v>
      </c>
      <c r="P18" s="27">
        <f t="shared" si="49"/>
        <v>0.5</v>
      </c>
      <c r="Q18" s="27">
        <f t="shared" si="49"/>
        <v>1</v>
      </c>
      <c r="R18" s="27">
        <f t="shared" si="49"/>
        <v>1</v>
      </c>
      <c r="S18" s="27">
        <f t="shared" si="49"/>
        <v>1</v>
      </c>
      <c r="T18" s="27">
        <f t="shared" si="49"/>
        <v>1</v>
      </c>
      <c r="U18" s="27">
        <f t="shared" si="49"/>
        <v>1</v>
      </c>
      <c r="V18" s="27">
        <f t="shared" si="49"/>
        <v>1</v>
      </c>
      <c r="W18" s="27">
        <f t="shared" si="49"/>
        <v>1</v>
      </c>
      <c r="X18" s="27">
        <f t="shared" si="49"/>
        <v>1</v>
      </c>
      <c r="Y18" s="27">
        <f t="shared" si="49"/>
        <v>1</v>
      </c>
      <c r="Z18" s="24">
        <f t="shared" si="15"/>
        <v>15</v>
      </c>
      <c r="AA18" s="31"/>
    </row>
    <row r="19" spans="1:27" x14ac:dyDescent="0.3">
      <c r="A19" s="47"/>
      <c r="B19" s="50"/>
      <c r="C19" s="53"/>
      <c r="D19" s="14" t="s">
        <v>36</v>
      </c>
      <c r="E19" s="26">
        <f>E17</f>
        <v>58709.714999999997</v>
      </c>
      <c r="F19" s="26">
        <f>E19+F17</f>
        <v>58709.714999999997</v>
      </c>
      <c r="G19" s="26">
        <f t="shared" ref="G19:P19" si="50">F19+G17</f>
        <v>58709.714999999997</v>
      </c>
      <c r="H19" s="26">
        <f t="shared" si="50"/>
        <v>58709.714999999997</v>
      </c>
      <c r="I19" s="26">
        <f t="shared" si="50"/>
        <v>58709.714999999997</v>
      </c>
      <c r="J19" s="26">
        <f t="shared" si="50"/>
        <v>58709.714999999997</v>
      </c>
      <c r="K19" s="26">
        <f t="shared" si="50"/>
        <v>58709.714999999997</v>
      </c>
      <c r="L19" s="26">
        <f t="shared" si="50"/>
        <v>58709.714999999997</v>
      </c>
      <c r="M19" s="26">
        <f t="shared" si="50"/>
        <v>58709.714999999997</v>
      </c>
      <c r="N19" s="26">
        <f t="shared" si="50"/>
        <v>58709.714999999997</v>
      </c>
      <c r="O19" s="26">
        <f t="shared" si="50"/>
        <v>58709.714999999997</v>
      </c>
      <c r="P19" s="26">
        <f t="shared" si="50"/>
        <v>58709.714999999997</v>
      </c>
      <c r="Q19" s="26">
        <f t="shared" ref="Q19" si="51">P19+Q17</f>
        <v>117419.43</v>
      </c>
      <c r="R19" s="26">
        <f t="shared" ref="R19" si="52">Q19+R17</f>
        <v>117419.43</v>
      </c>
      <c r="S19" s="26">
        <f t="shared" ref="S19" si="53">R19+S17</f>
        <v>117419.43</v>
      </c>
      <c r="T19" s="26">
        <f t="shared" ref="T19" si="54">S19+T17</f>
        <v>117419.43</v>
      </c>
      <c r="U19" s="26">
        <f t="shared" ref="U19" si="55">T19+U17</f>
        <v>117419.43</v>
      </c>
      <c r="V19" s="26">
        <f t="shared" ref="V19" si="56">U19+V17</f>
        <v>117419.43</v>
      </c>
      <c r="W19" s="26">
        <f t="shared" ref="W19" si="57">V19+W17</f>
        <v>117419.43</v>
      </c>
      <c r="X19" s="26">
        <f t="shared" ref="X19" si="58">W19+X17</f>
        <v>117419.43</v>
      </c>
      <c r="Y19" s="26">
        <f t="shared" ref="Y19" si="59">X19+Y17</f>
        <v>117419.43</v>
      </c>
      <c r="Z19" s="24">
        <f t="shared" si="15"/>
        <v>1761291.4499999993</v>
      </c>
      <c r="AA19" s="31"/>
    </row>
    <row r="20" spans="1:27" x14ac:dyDescent="0.3">
      <c r="A20" s="45" t="s">
        <v>41</v>
      </c>
      <c r="B20" s="48" t="s">
        <v>23</v>
      </c>
      <c r="C20" s="51">
        <v>28840.26</v>
      </c>
      <c r="D20" s="18" t="s">
        <v>34</v>
      </c>
      <c r="E20" s="21">
        <f>C20/21</f>
        <v>1373.3457142857142</v>
      </c>
      <c r="F20" s="21">
        <f>$C$20/21</f>
        <v>1373.3457142857142</v>
      </c>
      <c r="G20" s="21">
        <f>$C$20/21</f>
        <v>1373.3457142857142</v>
      </c>
      <c r="H20" s="21">
        <f t="shared" ref="H20:Y20" si="60">$C$20/21</f>
        <v>1373.3457142857142</v>
      </c>
      <c r="I20" s="21">
        <f t="shared" si="60"/>
        <v>1373.3457142857142</v>
      </c>
      <c r="J20" s="21">
        <f t="shared" si="60"/>
        <v>1373.3457142857142</v>
      </c>
      <c r="K20" s="21">
        <f t="shared" si="60"/>
        <v>1373.3457142857142</v>
      </c>
      <c r="L20" s="21">
        <f t="shared" si="60"/>
        <v>1373.3457142857142</v>
      </c>
      <c r="M20" s="21">
        <f t="shared" si="60"/>
        <v>1373.3457142857142</v>
      </c>
      <c r="N20" s="21">
        <f t="shared" si="60"/>
        <v>1373.3457142857142</v>
      </c>
      <c r="O20" s="21">
        <f t="shared" si="60"/>
        <v>1373.3457142857142</v>
      </c>
      <c r="P20" s="21">
        <f t="shared" si="60"/>
        <v>1373.3457142857142</v>
      </c>
      <c r="Q20" s="21">
        <f t="shared" si="60"/>
        <v>1373.3457142857142</v>
      </c>
      <c r="R20" s="21">
        <f t="shared" si="60"/>
        <v>1373.3457142857142</v>
      </c>
      <c r="S20" s="21">
        <f t="shared" si="60"/>
        <v>1373.3457142857142</v>
      </c>
      <c r="T20" s="21">
        <f t="shared" si="60"/>
        <v>1373.3457142857142</v>
      </c>
      <c r="U20" s="21">
        <f t="shared" si="60"/>
        <v>1373.3457142857142</v>
      </c>
      <c r="V20" s="21">
        <f t="shared" si="60"/>
        <v>1373.3457142857142</v>
      </c>
      <c r="W20" s="21">
        <f t="shared" si="60"/>
        <v>1373.3457142857142</v>
      </c>
      <c r="X20" s="21">
        <f t="shared" si="60"/>
        <v>1373.3457142857142</v>
      </c>
      <c r="Y20" s="21">
        <f t="shared" si="60"/>
        <v>1373.3457142857142</v>
      </c>
      <c r="Z20" s="32">
        <f t="shared" si="15"/>
        <v>28840.260000000009</v>
      </c>
      <c r="AA20" s="31"/>
    </row>
    <row r="21" spans="1:27" x14ac:dyDescent="0.3">
      <c r="A21" s="46"/>
      <c r="B21" s="49"/>
      <c r="C21" s="52"/>
      <c r="D21" s="13" t="s">
        <v>35</v>
      </c>
      <c r="E21" s="27">
        <f>E22/$C$20</f>
        <v>4.7619047619047616E-2</v>
      </c>
      <c r="F21" s="27">
        <f t="shared" ref="F21:Y21" si="61">F22/$C$20</f>
        <v>9.5238095238095233E-2</v>
      </c>
      <c r="G21" s="27">
        <f t="shared" si="61"/>
        <v>0.14285714285714285</v>
      </c>
      <c r="H21" s="27">
        <f t="shared" si="61"/>
        <v>0.19047619047619047</v>
      </c>
      <c r="I21" s="27">
        <f t="shared" si="61"/>
        <v>0.23809523809523808</v>
      </c>
      <c r="J21" s="27">
        <f t="shared" si="61"/>
        <v>0.2857142857142857</v>
      </c>
      <c r="K21" s="27">
        <f t="shared" si="61"/>
        <v>0.33333333333333331</v>
      </c>
      <c r="L21" s="27">
        <f t="shared" si="61"/>
        <v>0.38095238095238093</v>
      </c>
      <c r="M21" s="27">
        <f t="shared" si="61"/>
        <v>0.4285714285714286</v>
      </c>
      <c r="N21" s="27">
        <f t="shared" si="61"/>
        <v>0.47619047619047622</v>
      </c>
      <c r="O21" s="27">
        <f t="shared" si="61"/>
        <v>0.52380952380952384</v>
      </c>
      <c r="P21" s="27">
        <f t="shared" si="61"/>
        <v>0.57142857142857151</v>
      </c>
      <c r="Q21" s="27">
        <f t="shared" si="61"/>
        <v>0.61904761904761918</v>
      </c>
      <c r="R21" s="27">
        <f t="shared" si="61"/>
        <v>0.66666666666666685</v>
      </c>
      <c r="S21" s="27">
        <f t="shared" si="61"/>
        <v>0.71428571428571452</v>
      </c>
      <c r="T21" s="27">
        <f t="shared" si="61"/>
        <v>0.76190476190476208</v>
      </c>
      <c r="U21" s="27">
        <f t="shared" si="61"/>
        <v>0.80952380952380976</v>
      </c>
      <c r="V21" s="27">
        <f t="shared" si="61"/>
        <v>0.85714285714285743</v>
      </c>
      <c r="W21" s="27">
        <f t="shared" si="61"/>
        <v>0.9047619047619051</v>
      </c>
      <c r="X21" s="27">
        <f t="shared" si="61"/>
        <v>0.95238095238095277</v>
      </c>
      <c r="Y21" s="27">
        <f t="shared" si="61"/>
        <v>1.0000000000000004</v>
      </c>
      <c r="Z21" s="24">
        <f t="shared" si="15"/>
        <v>11.000000000000002</v>
      </c>
      <c r="AA21" s="31"/>
    </row>
    <row r="22" spans="1:27" x14ac:dyDescent="0.3">
      <c r="A22" s="47"/>
      <c r="B22" s="50"/>
      <c r="C22" s="53"/>
      <c r="D22" s="14" t="s">
        <v>36</v>
      </c>
      <c r="E22" s="26">
        <f>E20</f>
        <v>1373.3457142857142</v>
      </c>
      <c r="F22" s="26">
        <f>E22+F20</f>
        <v>2746.6914285714283</v>
      </c>
      <c r="G22" s="26">
        <f t="shared" ref="G22:P22" si="62">F22+G20</f>
        <v>4120.0371428571425</v>
      </c>
      <c r="H22" s="26">
        <f t="shared" si="62"/>
        <v>5493.3828571428567</v>
      </c>
      <c r="I22" s="26">
        <f t="shared" si="62"/>
        <v>6866.7285714285708</v>
      </c>
      <c r="J22" s="26">
        <f t="shared" si="62"/>
        <v>8240.074285714285</v>
      </c>
      <c r="K22" s="26">
        <f t="shared" si="62"/>
        <v>9613.4199999999983</v>
      </c>
      <c r="L22" s="26">
        <f t="shared" si="62"/>
        <v>10986.765714285713</v>
      </c>
      <c r="M22" s="26">
        <f t="shared" si="62"/>
        <v>12360.111428571428</v>
      </c>
      <c r="N22" s="26">
        <f t="shared" si="62"/>
        <v>13733.457142857143</v>
      </c>
      <c r="O22" s="26">
        <f t="shared" si="62"/>
        <v>15106.802857142859</v>
      </c>
      <c r="P22" s="26">
        <f t="shared" si="62"/>
        <v>16480.148571428574</v>
      </c>
      <c r="Q22" s="26">
        <f t="shared" ref="Q22" si="63">P22+Q20</f>
        <v>17853.494285714289</v>
      </c>
      <c r="R22" s="26">
        <f t="shared" ref="R22" si="64">Q22+R20</f>
        <v>19226.840000000004</v>
      </c>
      <c r="S22" s="26">
        <f t="shared" ref="S22" si="65">R22+S20</f>
        <v>20600.185714285719</v>
      </c>
      <c r="T22" s="26">
        <f t="shared" ref="T22" si="66">S22+T20</f>
        <v>21973.531428571434</v>
      </c>
      <c r="U22" s="26">
        <f t="shared" ref="U22" si="67">T22+U20</f>
        <v>23346.877142857149</v>
      </c>
      <c r="V22" s="26">
        <f t="shared" ref="V22" si="68">U22+V20</f>
        <v>24720.222857142864</v>
      </c>
      <c r="W22" s="26">
        <f t="shared" ref="W22" si="69">V22+W20</f>
        <v>26093.568571428579</v>
      </c>
      <c r="X22" s="26">
        <f t="shared" ref="X22" si="70">W22+X20</f>
        <v>27466.914285714294</v>
      </c>
      <c r="Y22" s="26">
        <f t="shared" ref="Y22" si="71">X22+Y20</f>
        <v>28840.260000000009</v>
      </c>
      <c r="Z22" s="24">
        <f t="shared" si="15"/>
        <v>317242.86</v>
      </c>
      <c r="AA22" s="31"/>
    </row>
    <row r="23" spans="1:27" x14ac:dyDescent="0.3">
      <c r="A23" s="45" t="s">
        <v>42</v>
      </c>
      <c r="B23" s="48" t="s">
        <v>22</v>
      </c>
      <c r="C23" s="51">
        <v>17423.55</v>
      </c>
      <c r="D23" s="18" t="s">
        <v>34</v>
      </c>
      <c r="E23" s="21">
        <f>C23</f>
        <v>17423.55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32">
        <f t="shared" si="15"/>
        <v>17423.55</v>
      </c>
      <c r="AA23" s="31"/>
    </row>
    <row r="24" spans="1:27" x14ac:dyDescent="0.3">
      <c r="A24" s="46"/>
      <c r="B24" s="49"/>
      <c r="C24" s="52"/>
      <c r="D24" s="13" t="s">
        <v>35</v>
      </c>
      <c r="E24" s="27">
        <f>E25/$C$23</f>
        <v>1</v>
      </c>
      <c r="F24" s="27">
        <f t="shared" ref="F24:Y24" si="72">F25/$C$23</f>
        <v>1</v>
      </c>
      <c r="G24" s="27">
        <f t="shared" si="72"/>
        <v>1</v>
      </c>
      <c r="H24" s="27">
        <f t="shared" si="72"/>
        <v>1</v>
      </c>
      <c r="I24" s="27">
        <f t="shared" si="72"/>
        <v>1</v>
      </c>
      <c r="J24" s="27">
        <f t="shared" si="72"/>
        <v>1</v>
      </c>
      <c r="K24" s="27">
        <f t="shared" si="72"/>
        <v>1</v>
      </c>
      <c r="L24" s="27">
        <f t="shared" si="72"/>
        <v>1</v>
      </c>
      <c r="M24" s="27">
        <f t="shared" si="72"/>
        <v>1</v>
      </c>
      <c r="N24" s="27">
        <f t="shared" si="72"/>
        <v>1</v>
      </c>
      <c r="O24" s="27">
        <f t="shared" si="72"/>
        <v>1</v>
      </c>
      <c r="P24" s="27">
        <f t="shared" si="72"/>
        <v>1</v>
      </c>
      <c r="Q24" s="27">
        <f t="shared" si="72"/>
        <v>1</v>
      </c>
      <c r="R24" s="27">
        <f t="shared" si="72"/>
        <v>1</v>
      </c>
      <c r="S24" s="27">
        <f t="shared" si="72"/>
        <v>1</v>
      </c>
      <c r="T24" s="27">
        <f t="shared" si="72"/>
        <v>1</v>
      </c>
      <c r="U24" s="27">
        <f t="shared" si="72"/>
        <v>1</v>
      </c>
      <c r="V24" s="27">
        <f t="shared" si="72"/>
        <v>1</v>
      </c>
      <c r="W24" s="27">
        <f t="shared" si="72"/>
        <v>1</v>
      </c>
      <c r="X24" s="27">
        <f t="shared" si="72"/>
        <v>1</v>
      </c>
      <c r="Y24" s="27">
        <f t="shared" si="72"/>
        <v>1</v>
      </c>
      <c r="Z24" s="24">
        <f t="shared" si="15"/>
        <v>21</v>
      </c>
      <c r="AA24" s="31"/>
    </row>
    <row r="25" spans="1:27" x14ac:dyDescent="0.3">
      <c r="A25" s="47"/>
      <c r="B25" s="50"/>
      <c r="C25" s="53"/>
      <c r="D25" s="14" t="s">
        <v>36</v>
      </c>
      <c r="E25" s="26">
        <f>E23</f>
        <v>17423.55</v>
      </c>
      <c r="F25" s="26">
        <f>E25+F23</f>
        <v>17423.55</v>
      </c>
      <c r="G25" s="26">
        <f t="shared" ref="G25:P25" si="73">F25+G23</f>
        <v>17423.55</v>
      </c>
      <c r="H25" s="26">
        <f t="shared" si="73"/>
        <v>17423.55</v>
      </c>
      <c r="I25" s="26">
        <f t="shared" si="73"/>
        <v>17423.55</v>
      </c>
      <c r="J25" s="26">
        <f t="shared" si="73"/>
        <v>17423.55</v>
      </c>
      <c r="K25" s="26">
        <f t="shared" si="73"/>
        <v>17423.55</v>
      </c>
      <c r="L25" s="26">
        <f t="shared" si="73"/>
        <v>17423.55</v>
      </c>
      <c r="M25" s="26">
        <f t="shared" si="73"/>
        <v>17423.55</v>
      </c>
      <c r="N25" s="26">
        <f t="shared" si="73"/>
        <v>17423.55</v>
      </c>
      <c r="O25" s="26">
        <f t="shared" si="73"/>
        <v>17423.55</v>
      </c>
      <c r="P25" s="26">
        <f t="shared" si="73"/>
        <v>17423.55</v>
      </c>
      <c r="Q25" s="26">
        <f t="shared" ref="Q25" si="74">P25+Q23</f>
        <v>17423.55</v>
      </c>
      <c r="R25" s="26">
        <f t="shared" ref="R25" si="75">Q25+R23</f>
        <v>17423.55</v>
      </c>
      <c r="S25" s="26">
        <f t="shared" ref="S25" si="76">R25+S23</f>
        <v>17423.55</v>
      </c>
      <c r="T25" s="26">
        <f t="shared" ref="T25" si="77">S25+T23</f>
        <v>17423.55</v>
      </c>
      <c r="U25" s="26">
        <f t="shared" ref="U25" si="78">T25+U23</f>
        <v>17423.55</v>
      </c>
      <c r="V25" s="26">
        <f t="shared" ref="V25" si="79">U25+V23</f>
        <v>17423.55</v>
      </c>
      <c r="W25" s="26">
        <f t="shared" ref="W25" si="80">V25+W23</f>
        <v>17423.55</v>
      </c>
      <c r="X25" s="26">
        <f t="shared" ref="X25" si="81">W25+X23</f>
        <v>17423.55</v>
      </c>
      <c r="Y25" s="26">
        <f t="shared" ref="Y25" si="82">X25+Y23</f>
        <v>17423.55</v>
      </c>
      <c r="Z25" s="24">
        <f t="shared" si="15"/>
        <v>365894.54999999987</v>
      </c>
      <c r="AA25" s="31"/>
    </row>
    <row r="26" spans="1:27" x14ac:dyDescent="0.3">
      <c r="A26" s="45" t="s">
        <v>43</v>
      </c>
      <c r="B26" s="48" t="s">
        <v>21</v>
      </c>
      <c r="C26" s="51">
        <v>722746.75</v>
      </c>
      <c r="D26" s="18" t="s">
        <v>34</v>
      </c>
      <c r="E26" s="21">
        <f>$C$26/21</f>
        <v>34416.511904761908</v>
      </c>
      <c r="F26" s="21">
        <f>$C$26/21</f>
        <v>34416.511904761908</v>
      </c>
      <c r="G26" s="21">
        <f t="shared" ref="G26:Y26" si="83">$C$26/21</f>
        <v>34416.511904761908</v>
      </c>
      <c r="H26" s="21">
        <f t="shared" si="83"/>
        <v>34416.511904761908</v>
      </c>
      <c r="I26" s="21">
        <f t="shared" si="83"/>
        <v>34416.511904761908</v>
      </c>
      <c r="J26" s="21">
        <f t="shared" si="83"/>
        <v>34416.511904761908</v>
      </c>
      <c r="K26" s="21">
        <f t="shared" si="83"/>
        <v>34416.511904761908</v>
      </c>
      <c r="L26" s="21">
        <f t="shared" si="83"/>
        <v>34416.511904761908</v>
      </c>
      <c r="M26" s="21">
        <f t="shared" si="83"/>
        <v>34416.511904761908</v>
      </c>
      <c r="N26" s="21">
        <f t="shared" si="83"/>
        <v>34416.511904761908</v>
      </c>
      <c r="O26" s="21">
        <f t="shared" si="83"/>
        <v>34416.511904761908</v>
      </c>
      <c r="P26" s="21">
        <f t="shared" si="83"/>
        <v>34416.511904761908</v>
      </c>
      <c r="Q26" s="21">
        <f t="shared" si="83"/>
        <v>34416.511904761908</v>
      </c>
      <c r="R26" s="21">
        <f t="shared" si="83"/>
        <v>34416.511904761908</v>
      </c>
      <c r="S26" s="21">
        <f t="shared" si="83"/>
        <v>34416.511904761908</v>
      </c>
      <c r="T26" s="21">
        <f t="shared" si="83"/>
        <v>34416.511904761908</v>
      </c>
      <c r="U26" s="21">
        <f t="shared" si="83"/>
        <v>34416.511904761908</v>
      </c>
      <c r="V26" s="21">
        <f t="shared" si="83"/>
        <v>34416.511904761908</v>
      </c>
      <c r="W26" s="21">
        <f t="shared" si="83"/>
        <v>34416.511904761908</v>
      </c>
      <c r="X26" s="21">
        <f t="shared" si="83"/>
        <v>34416.511904761908</v>
      </c>
      <c r="Y26" s="21">
        <f t="shared" si="83"/>
        <v>34416.511904761908</v>
      </c>
      <c r="Z26" s="32">
        <f t="shared" si="15"/>
        <v>722746.74999999988</v>
      </c>
      <c r="AA26" s="31"/>
    </row>
    <row r="27" spans="1:27" x14ac:dyDescent="0.3">
      <c r="A27" s="46"/>
      <c r="B27" s="49"/>
      <c r="C27" s="52"/>
      <c r="D27" s="13" t="s">
        <v>35</v>
      </c>
      <c r="E27" s="27">
        <f>E28/$C$26</f>
        <v>4.7619047619047623E-2</v>
      </c>
      <c r="F27" s="27">
        <f t="shared" ref="F27:Y27" si="84">F28/$C$26</f>
        <v>9.5238095238095247E-2</v>
      </c>
      <c r="G27" s="27">
        <f t="shared" si="84"/>
        <v>0.14285714285714288</v>
      </c>
      <c r="H27" s="27">
        <f t="shared" si="84"/>
        <v>0.19047619047619049</v>
      </c>
      <c r="I27" s="27">
        <f t="shared" si="84"/>
        <v>0.23809523809523811</v>
      </c>
      <c r="J27" s="27">
        <f t="shared" si="84"/>
        <v>0.2857142857142857</v>
      </c>
      <c r="K27" s="27">
        <f t="shared" si="84"/>
        <v>0.33333333333333331</v>
      </c>
      <c r="L27" s="27">
        <f t="shared" si="84"/>
        <v>0.38095238095238093</v>
      </c>
      <c r="M27" s="27">
        <f t="shared" si="84"/>
        <v>0.42857142857142849</v>
      </c>
      <c r="N27" s="27">
        <f t="shared" si="84"/>
        <v>0.47619047619047611</v>
      </c>
      <c r="O27" s="27">
        <f t="shared" si="84"/>
        <v>0.52380952380952372</v>
      </c>
      <c r="P27" s="27">
        <f t="shared" si="84"/>
        <v>0.57142857142857129</v>
      </c>
      <c r="Q27" s="27">
        <f t="shared" si="84"/>
        <v>0.61904761904761896</v>
      </c>
      <c r="R27" s="27">
        <f t="shared" si="84"/>
        <v>0.66666666666666652</v>
      </c>
      <c r="S27" s="27">
        <f t="shared" si="84"/>
        <v>0.71428571428571419</v>
      </c>
      <c r="T27" s="27">
        <f t="shared" si="84"/>
        <v>0.76190476190476186</v>
      </c>
      <c r="U27" s="27">
        <f t="shared" si="84"/>
        <v>0.80952380952380942</v>
      </c>
      <c r="V27" s="27">
        <f t="shared" si="84"/>
        <v>0.85714285714285698</v>
      </c>
      <c r="W27" s="27">
        <f t="shared" si="84"/>
        <v>0.90476190476190466</v>
      </c>
      <c r="X27" s="27">
        <f t="shared" si="84"/>
        <v>0.95238095238095222</v>
      </c>
      <c r="Y27" s="27">
        <f t="shared" si="84"/>
        <v>0.99999999999999989</v>
      </c>
      <c r="Z27" s="24">
        <f t="shared" si="15"/>
        <v>11</v>
      </c>
      <c r="AA27" s="31"/>
    </row>
    <row r="28" spans="1:27" x14ac:dyDescent="0.3">
      <c r="A28" s="47"/>
      <c r="B28" s="50"/>
      <c r="C28" s="53"/>
      <c r="D28" s="14" t="s">
        <v>36</v>
      </c>
      <c r="E28" s="26">
        <f>E26</f>
        <v>34416.511904761908</v>
      </c>
      <c r="F28" s="26">
        <f>E28+F26</f>
        <v>68833.023809523816</v>
      </c>
      <c r="G28" s="26">
        <f t="shared" ref="G28:P28" si="85">F28+G26</f>
        <v>103249.53571428572</v>
      </c>
      <c r="H28" s="26">
        <f t="shared" si="85"/>
        <v>137666.04761904763</v>
      </c>
      <c r="I28" s="26">
        <f t="shared" si="85"/>
        <v>172082.55952380953</v>
      </c>
      <c r="J28" s="26">
        <f t="shared" si="85"/>
        <v>206499.07142857142</v>
      </c>
      <c r="K28" s="26">
        <f t="shared" si="85"/>
        <v>240915.58333333331</v>
      </c>
      <c r="L28" s="26">
        <f t="shared" si="85"/>
        <v>275332.09523809521</v>
      </c>
      <c r="M28" s="26">
        <f t="shared" si="85"/>
        <v>309748.6071428571</v>
      </c>
      <c r="N28" s="26">
        <f t="shared" si="85"/>
        <v>344165.11904761899</v>
      </c>
      <c r="O28" s="26">
        <f t="shared" si="85"/>
        <v>378581.63095238089</v>
      </c>
      <c r="P28" s="26">
        <f t="shared" si="85"/>
        <v>412998.14285714278</v>
      </c>
      <c r="Q28" s="26">
        <f t="shared" ref="Q28" si="86">P28+Q26</f>
        <v>447414.65476190468</v>
      </c>
      <c r="R28" s="26">
        <f t="shared" ref="R28" si="87">Q28+R26</f>
        <v>481831.16666666657</v>
      </c>
      <c r="S28" s="26">
        <f t="shared" ref="S28" si="88">R28+S26</f>
        <v>516247.67857142846</v>
      </c>
      <c r="T28" s="26">
        <f t="shared" ref="T28" si="89">S28+T26</f>
        <v>550664.19047619042</v>
      </c>
      <c r="U28" s="26">
        <f t="shared" ref="U28" si="90">T28+U26</f>
        <v>585080.70238095231</v>
      </c>
      <c r="V28" s="26">
        <f t="shared" ref="V28" si="91">U28+V26</f>
        <v>619497.2142857142</v>
      </c>
      <c r="W28" s="26">
        <f t="shared" ref="W28" si="92">V28+W26</f>
        <v>653913.7261904761</v>
      </c>
      <c r="X28" s="26">
        <f t="shared" ref="X28" si="93">W28+X26</f>
        <v>688330.23809523799</v>
      </c>
      <c r="Y28" s="26">
        <f t="shared" ref="Y28" si="94">X28+Y26</f>
        <v>722746.74999999988</v>
      </c>
      <c r="Z28" s="24">
        <f t="shared" si="15"/>
        <v>7950214.2499999991</v>
      </c>
      <c r="AA28" s="31"/>
    </row>
    <row r="29" spans="1:27" x14ac:dyDescent="0.3">
      <c r="A29" s="45" t="s">
        <v>44</v>
      </c>
      <c r="B29" s="48" t="s">
        <v>20</v>
      </c>
      <c r="C29" s="51">
        <v>31989.62</v>
      </c>
      <c r="D29" s="18" t="s">
        <v>34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f>$C$29/2</f>
        <v>15994.81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f>$C$29/2</f>
        <v>15994.81</v>
      </c>
      <c r="Z29" s="32">
        <f t="shared" si="15"/>
        <v>31989.62</v>
      </c>
      <c r="AA29" s="31"/>
    </row>
    <row r="30" spans="1:27" x14ac:dyDescent="0.3">
      <c r="A30" s="46"/>
      <c r="B30" s="49"/>
      <c r="C30" s="52"/>
      <c r="D30" s="13" t="s">
        <v>35</v>
      </c>
      <c r="E30" s="27">
        <f>E31/$C$29</f>
        <v>0</v>
      </c>
      <c r="F30" s="27">
        <f t="shared" ref="F30:Y30" si="95">F31/$C$29</f>
        <v>0</v>
      </c>
      <c r="G30" s="27">
        <f t="shared" si="95"/>
        <v>0</v>
      </c>
      <c r="H30" s="27">
        <f t="shared" si="95"/>
        <v>0</v>
      </c>
      <c r="I30" s="27">
        <f t="shared" si="95"/>
        <v>0</v>
      </c>
      <c r="J30" s="27">
        <f t="shared" si="95"/>
        <v>0</v>
      </c>
      <c r="K30" s="27">
        <f t="shared" si="95"/>
        <v>0</v>
      </c>
      <c r="L30" s="27">
        <f t="shared" si="95"/>
        <v>0</v>
      </c>
      <c r="M30" s="27">
        <f t="shared" si="95"/>
        <v>0</v>
      </c>
      <c r="N30" s="27">
        <f t="shared" si="95"/>
        <v>0</v>
      </c>
      <c r="O30" s="27">
        <f t="shared" si="95"/>
        <v>0</v>
      </c>
      <c r="P30" s="27">
        <f t="shared" si="95"/>
        <v>0.5</v>
      </c>
      <c r="Q30" s="27">
        <f t="shared" si="95"/>
        <v>0.5</v>
      </c>
      <c r="R30" s="27">
        <f t="shared" si="95"/>
        <v>0.5</v>
      </c>
      <c r="S30" s="27">
        <f t="shared" si="95"/>
        <v>0.5</v>
      </c>
      <c r="T30" s="27">
        <f t="shared" si="95"/>
        <v>0.5</v>
      </c>
      <c r="U30" s="27">
        <f t="shared" si="95"/>
        <v>0.5</v>
      </c>
      <c r="V30" s="27">
        <f t="shared" si="95"/>
        <v>0.5</v>
      </c>
      <c r="W30" s="27">
        <f t="shared" si="95"/>
        <v>0.5</v>
      </c>
      <c r="X30" s="27">
        <f t="shared" si="95"/>
        <v>0.5</v>
      </c>
      <c r="Y30" s="27">
        <f t="shared" si="95"/>
        <v>1</v>
      </c>
      <c r="Z30" s="24">
        <f t="shared" si="15"/>
        <v>5.5</v>
      </c>
      <c r="AA30" s="31"/>
    </row>
    <row r="31" spans="1:27" x14ac:dyDescent="0.3">
      <c r="A31" s="47"/>
      <c r="B31" s="50"/>
      <c r="C31" s="53"/>
      <c r="D31" s="14" t="s">
        <v>36</v>
      </c>
      <c r="E31" s="26">
        <f>E29</f>
        <v>0</v>
      </c>
      <c r="F31" s="26">
        <f>E31+F29</f>
        <v>0</v>
      </c>
      <c r="G31" s="26">
        <f t="shared" ref="G31:P31" si="96">F31+G29</f>
        <v>0</v>
      </c>
      <c r="H31" s="26">
        <f t="shared" si="96"/>
        <v>0</v>
      </c>
      <c r="I31" s="26">
        <f t="shared" si="96"/>
        <v>0</v>
      </c>
      <c r="J31" s="26">
        <f t="shared" si="96"/>
        <v>0</v>
      </c>
      <c r="K31" s="26">
        <f t="shared" si="96"/>
        <v>0</v>
      </c>
      <c r="L31" s="26">
        <f t="shared" si="96"/>
        <v>0</v>
      </c>
      <c r="M31" s="26">
        <f t="shared" si="96"/>
        <v>0</v>
      </c>
      <c r="N31" s="26">
        <f t="shared" si="96"/>
        <v>0</v>
      </c>
      <c r="O31" s="26">
        <f t="shared" si="96"/>
        <v>0</v>
      </c>
      <c r="P31" s="26">
        <f t="shared" si="96"/>
        <v>15994.81</v>
      </c>
      <c r="Q31" s="26">
        <f t="shared" ref="Q31" si="97">P31+Q29</f>
        <v>15994.81</v>
      </c>
      <c r="R31" s="26">
        <f t="shared" ref="R31" si="98">Q31+R29</f>
        <v>15994.81</v>
      </c>
      <c r="S31" s="26">
        <f t="shared" ref="S31" si="99">R31+S29</f>
        <v>15994.81</v>
      </c>
      <c r="T31" s="26">
        <f t="shared" ref="T31" si="100">S31+T29</f>
        <v>15994.81</v>
      </c>
      <c r="U31" s="26">
        <f t="shared" ref="U31" si="101">T31+U29</f>
        <v>15994.81</v>
      </c>
      <c r="V31" s="26">
        <f t="shared" ref="V31" si="102">U31+V29</f>
        <v>15994.81</v>
      </c>
      <c r="W31" s="26">
        <f t="shared" ref="W31" si="103">V31+W29</f>
        <v>15994.81</v>
      </c>
      <c r="X31" s="26">
        <f t="shared" ref="X31" si="104">W31+X29</f>
        <v>15994.81</v>
      </c>
      <c r="Y31" s="26">
        <f t="shared" ref="Y31" si="105">X31+Y29</f>
        <v>31989.62</v>
      </c>
      <c r="Z31" s="24">
        <f t="shared" si="15"/>
        <v>175942.91</v>
      </c>
      <c r="AA31" s="31"/>
    </row>
    <row r="32" spans="1:27" x14ac:dyDescent="0.3">
      <c r="A32" s="57" t="s">
        <v>45</v>
      </c>
      <c r="B32" s="60" t="s">
        <v>19</v>
      </c>
      <c r="C32" s="63">
        <f>SUM(C35:C49)</f>
        <v>189882.91999999998</v>
      </c>
      <c r="D32" s="18" t="s">
        <v>34</v>
      </c>
      <c r="E32" s="21">
        <f>E35+E38+E41+E44+E47</f>
        <v>31287.684761904762</v>
      </c>
      <c r="F32" s="21">
        <f t="shared" ref="F32:Y32" si="106">F35+F38+F41+F44+F47</f>
        <v>46455.731761904768</v>
      </c>
      <c r="G32" s="21">
        <f t="shared" si="106"/>
        <v>16704.35176190476</v>
      </c>
      <c r="H32" s="21">
        <f t="shared" si="106"/>
        <v>2850.621761904762</v>
      </c>
      <c r="I32" s="21">
        <f t="shared" si="106"/>
        <v>2850.621761904762</v>
      </c>
      <c r="J32" s="21">
        <f t="shared" si="106"/>
        <v>2850.621761904762</v>
      </c>
      <c r="K32" s="21">
        <f t="shared" si="106"/>
        <v>2850.621761904762</v>
      </c>
      <c r="L32" s="21">
        <f t="shared" si="106"/>
        <v>2850.621761904762</v>
      </c>
      <c r="M32" s="21">
        <f t="shared" si="106"/>
        <v>2850.621761904762</v>
      </c>
      <c r="N32" s="21">
        <f t="shared" si="106"/>
        <v>2850.621761904762</v>
      </c>
      <c r="O32" s="21">
        <f t="shared" si="106"/>
        <v>2850.621761904762</v>
      </c>
      <c r="P32" s="21">
        <f t="shared" si="106"/>
        <v>24912.601761904763</v>
      </c>
      <c r="Q32" s="21">
        <f t="shared" si="106"/>
        <v>2850.621761904762</v>
      </c>
      <c r="R32" s="21">
        <f t="shared" si="106"/>
        <v>2850.621761904762</v>
      </c>
      <c r="S32" s="21">
        <f t="shared" si="106"/>
        <v>2850.621761904762</v>
      </c>
      <c r="T32" s="21">
        <f t="shared" si="106"/>
        <v>2850.621761904762</v>
      </c>
      <c r="U32" s="21">
        <f t="shared" si="106"/>
        <v>2850.621761904762</v>
      </c>
      <c r="V32" s="21">
        <f t="shared" si="106"/>
        <v>2850.621761904762</v>
      </c>
      <c r="W32" s="21">
        <f t="shared" si="106"/>
        <v>2850.621761904762</v>
      </c>
      <c r="X32" s="21">
        <f t="shared" si="106"/>
        <v>2850.621761904762</v>
      </c>
      <c r="Y32" s="21">
        <f t="shared" si="106"/>
        <v>24912.601761904763</v>
      </c>
      <c r="Z32" s="32">
        <f t="shared" si="15"/>
        <v>189882.9200000001</v>
      </c>
      <c r="AA32" s="31"/>
    </row>
    <row r="33" spans="1:27" x14ac:dyDescent="0.3">
      <c r="A33" s="58"/>
      <c r="B33" s="61"/>
      <c r="C33" s="64"/>
      <c r="D33" s="13" t="s">
        <v>35</v>
      </c>
      <c r="E33" s="27">
        <f>E34/$C$32</f>
        <v>0.16477356026495044</v>
      </c>
      <c r="F33" s="27">
        <f t="shared" ref="F33:Y33" si="107">F34/$C$32</f>
        <v>0.40942817038946705</v>
      </c>
      <c r="G33" s="27">
        <f t="shared" si="107"/>
        <v>0.49740002042160664</v>
      </c>
      <c r="H33" s="27">
        <f t="shared" si="107"/>
        <v>0.51241254372757206</v>
      </c>
      <c r="I33" s="27">
        <f t="shared" si="107"/>
        <v>0.52742506703353753</v>
      </c>
      <c r="J33" s="27">
        <f t="shared" si="107"/>
        <v>0.5424375903395029</v>
      </c>
      <c r="K33" s="27">
        <f t="shared" si="107"/>
        <v>0.55745011364546837</v>
      </c>
      <c r="L33" s="27">
        <f t="shared" si="107"/>
        <v>0.57246263695143373</v>
      </c>
      <c r="M33" s="27">
        <f t="shared" si="107"/>
        <v>0.58747516025739921</v>
      </c>
      <c r="N33" s="27">
        <f t="shared" si="107"/>
        <v>0.60248768356336457</v>
      </c>
      <c r="O33" s="27">
        <f t="shared" si="107"/>
        <v>0.61750020686933005</v>
      </c>
      <c r="P33" s="27">
        <f t="shared" si="107"/>
        <v>0.74870001021080357</v>
      </c>
      <c r="Q33" s="27">
        <f t="shared" si="107"/>
        <v>0.76371253351676893</v>
      </c>
      <c r="R33" s="27">
        <f t="shared" si="107"/>
        <v>0.77872505682273441</v>
      </c>
      <c r="S33" s="27">
        <f t="shared" si="107"/>
        <v>0.79373758012869977</v>
      </c>
      <c r="T33" s="27">
        <f t="shared" si="107"/>
        <v>0.80875010343466525</v>
      </c>
      <c r="U33" s="27">
        <f t="shared" si="107"/>
        <v>0.82376262674063061</v>
      </c>
      <c r="V33" s="27">
        <f t="shared" si="107"/>
        <v>0.83877515004659609</v>
      </c>
      <c r="W33" s="27">
        <f t="shared" si="107"/>
        <v>0.85378767335256156</v>
      </c>
      <c r="X33" s="27">
        <f t="shared" si="107"/>
        <v>0.86880019665852692</v>
      </c>
      <c r="Y33" s="27">
        <f t="shared" si="107"/>
        <v>1.0000000000000007</v>
      </c>
      <c r="Z33" s="24">
        <f t="shared" si="15"/>
        <v>13.870003684375618</v>
      </c>
      <c r="AA33" s="31"/>
    </row>
    <row r="34" spans="1:27" x14ac:dyDescent="0.3">
      <c r="A34" s="59"/>
      <c r="B34" s="62"/>
      <c r="C34" s="65"/>
      <c r="D34" s="14" t="s">
        <v>36</v>
      </c>
      <c r="E34" s="26">
        <f>E32</f>
        <v>31287.684761904762</v>
      </c>
      <c r="F34" s="26">
        <f>E34+F32</f>
        <v>77743.41652380953</v>
      </c>
      <c r="G34" s="26">
        <f t="shared" ref="G34:P34" si="108">F34+G32</f>
        <v>94447.768285714294</v>
      </c>
      <c r="H34" s="26">
        <f>G34+H32</f>
        <v>97298.390047619061</v>
      </c>
      <c r="I34" s="26">
        <f t="shared" si="108"/>
        <v>100149.01180952383</v>
      </c>
      <c r="J34" s="26">
        <f t="shared" si="108"/>
        <v>102999.6335714286</v>
      </c>
      <c r="K34" s="26">
        <f t="shared" si="108"/>
        <v>105850.25533333336</v>
      </c>
      <c r="L34" s="26">
        <f t="shared" si="108"/>
        <v>108700.87709523813</v>
      </c>
      <c r="M34" s="26">
        <f t="shared" si="108"/>
        <v>111551.4988571429</v>
      </c>
      <c r="N34" s="26">
        <f t="shared" si="108"/>
        <v>114402.12061904767</v>
      </c>
      <c r="O34" s="26">
        <f t="shared" si="108"/>
        <v>117252.74238095243</v>
      </c>
      <c r="P34" s="26">
        <f t="shared" si="108"/>
        <v>142165.34414285718</v>
      </c>
      <c r="Q34" s="26">
        <f t="shared" ref="Q34" si="109">P34+Q32</f>
        <v>145015.96590476195</v>
      </c>
      <c r="R34" s="26">
        <f t="shared" ref="R34" si="110">Q34+R32</f>
        <v>147866.58766666672</v>
      </c>
      <c r="S34" s="26">
        <f t="shared" ref="S34" si="111">R34+S32</f>
        <v>150717.20942857148</v>
      </c>
      <c r="T34" s="26">
        <f t="shared" ref="T34" si="112">S34+T32</f>
        <v>153567.83119047625</v>
      </c>
      <c r="U34" s="26">
        <f t="shared" ref="U34" si="113">T34+U32</f>
        <v>156418.45295238102</v>
      </c>
      <c r="V34" s="26">
        <f t="shared" ref="V34" si="114">U34+V32</f>
        <v>159269.07471428579</v>
      </c>
      <c r="W34" s="26">
        <f t="shared" ref="W34" si="115">V34+W32</f>
        <v>162119.69647619055</v>
      </c>
      <c r="X34" s="26">
        <f t="shared" ref="X34" si="116">W34+X32</f>
        <v>164970.31823809532</v>
      </c>
      <c r="Y34" s="26">
        <f t="shared" ref="Y34" si="117">X34+Y32</f>
        <v>189882.9200000001</v>
      </c>
      <c r="Z34" s="24">
        <f t="shared" si="15"/>
        <v>2633676.8000000007</v>
      </c>
      <c r="AA34" s="31"/>
    </row>
    <row r="35" spans="1:27" x14ac:dyDescent="0.3">
      <c r="A35" s="45" t="s">
        <v>46</v>
      </c>
      <c r="B35" s="48" t="s">
        <v>18</v>
      </c>
      <c r="C35" s="51">
        <v>59502.76</v>
      </c>
      <c r="D35" s="18" t="s">
        <v>34</v>
      </c>
      <c r="E35" s="21">
        <f>$C$35/2</f>
        <v>29751.38</v>
      </c>
      <c r="F35" s="21">
        <f>$C$35/2</f>
        <v>29751.38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32">
        <f t="shared" si="15"/>
        <v>59502.76</v>
      </c>
      <c r="AA35" s="31"/>
    </row>
    <row r="36" spans="1:27" x14ac:dyDescent="0.3">
      <c r="A36" s="46"/>
      <c r="B36" s="49"/>
      <c r="C36" s="52"/>
      <c r="D36" s="13" t="s">
        <v>35</v>
      </c>
      <c r="E36" s="27">
        <f>E37/$C$35</f>
        <v>0.5</v>
      </c>
      <c r="F36" s="27">
        <f t="shared" ref="F36:Y36" si="118">F37/$C$35</f>
        <v>1</v>
      </c>
      <c r="G36" s="27">
        <f t="shared" si="118"/>
        <v>1</v>
      </c>
      <c r="H36" s="27">
        <f t="shared" si="118"/>
        <v>1</v>
      </c>
      <c r="I36" s="27">
        <f t="shared" si="118"/>
        <v>1</v>
      </c>
      <c r="J36" s="27">
        <f t="shared" si="118"/>
        <v>1</v>
      </c>
      <c r="K36" s="27">
        <f t="shared" si="118"/>
        <v>1</v>
      </c>
      <c r="L36" s="27">
        <f t="shared" si="118"/>
        <v>1</v>
      </c>
      <c r="M36" s="27">
        <f t="shared" si="118"/>
        <v>1</v>
      </c>
      <c r="N36" s="27">
        <f t="shared" si="118"/>
        <v>1</v>
      </c>
      <c r="O36" s="27">
        <f t="shared" si="118"/>
        <v>1</v>
      </c>
      <c r="P36" s="27">
        <f t="shared" si="118"/>
        <v>1</v>
      </c>
      <c r="Q36" s="27">
        <f t="shared" si="118"/>
        <v>1</v>
      </c>
      <c r="R36" s="27">
        <f t="shared" si="118"/>
        <v>1</v>
      </c>
      <c r="S36" s="27">
        <f t="shared" si="118"/>
        <v>1</v>
      </c>
      <c r="T36" s="27">
        <f t="shared" si="118"/>
        <v>1</v>
      </c>
      <c r="U36" s="27">
        <f t="shared" si="118"/>
        <v>1</v>
      </c>
      <c r="V36" s="27">
        <f t="shared" si="118"/>
        <v>1</v>
      </c>
      <c r="W36" s="27">
        <f t="shared" si="118"/>
        <v>1</v>
      </c>
      <c r="X36" s="27">
        <f t="shared" si="118"/>
        <v>1</v>
      </c>
      <c r="Y36" s="27">
        <f t="shared" si="118"/>
        <v>1</v>
      </c>
      <c r="Z36" s="24">
        <f t="shared" si="15"/>
        <v>20.5</v>
      </c>
      <c r="AA36" s="31"/>
    </row>
    <row r="37" spans="1:27" x14ac:dyDescent="0.3">
      <c r="A37" s="47"/>
      <c r="B37" s="50"/>
      <c r="C37" s="53"/>
      <c r="D37" s="14" t="s">
        <v>36</v>
      </c>
      <c r="E37" s="26">
        <f>E35</f>
        <v>29751.38</v>
      </c>
      <c r="F37" s="26">
        <f>E37+F35</f>
        <v>59502.76</v>
      </c>
      <c r="G37" s="26">
        <f t="shared" ref="G37:P37" si="119">F37+G35</f>
        <v>59502.76</v>
      </c>
      <c r="H37" s="26">
        <f t="shared" si="119"/>
        <v>59502.76</v>
      </c>
      <c r="I37" s="26">
        <f t="shared" si="119"/>
        <v>59502.76</v>
      </c>
      <c r="J37" s="26">
        <f t="shared" si="119"/>
        <v>59502.76</v>
      </c>
      <c r="K37" s="26">
        <f t="shared" si="119"/>
        <v>59502.76</v>
      </c>
      <c r="L37" s="26">
        <f t="shared" si="119"/>
        <v>59502.76</v>
      </c>
      <c r="M37" s="26">
        <f t="shared" si="119"/>
        <v>59502.76</v>
      </c>
      <c r="N37" s="26">
        <f t="shared" si="119"/>
        <v>59502.76</v>
      </c>
      <c r="O37" s="26">
        <f t="shared" si="119"/>
        <v>59502.76</v>
      </c>
      <c r="P37" s="26">
        <f t="shared" si="119"/>
        <v>59502.76</v>
      </c>
      <c r="Q37" s="26">
        <f t="shared" ref="Q37" si="120">P37+Q35</f>
        <v>59502.76</v>
      </c>
      <c r="R37" s="26">
        <f t="shared" ref="R37" si="121">Q37+R35</f>
        <v>59502.76</v>
      </c>
      <c r="S37" s="26">
        <f t="shared" ref="S37" si="122">R37+S35</f>
        <v>59502.76</v>
      </c>
      <c r="T37" s="26">
        <f t="shared" ref="T37" si="123">S37+T35</f>
        <v>59502.76</v>
      </c>
      <c r="U37" s="26">
        <f t="shared" ref="U37" si="124">T37+U35</f>
        <v>59502.76</v>
      </c>
      <c r="V37" s="26">
        <f t="shared" ref="V37" si="125">U37+V35</f>
        <v>59502.76</v>
      </c>
      <c r="W37" s="26">
        <f t="shared" ref="W37" si="126">V37+W35</f>
        <v>59502.76</v>
      </c>
      <c r="X37" s="26">
        <f t="shared" ref="X37" si="127">W37+X35</f>
        <v>59502.76</v>
      </c>
      <c r="Y37" s="26">
        <f t="shared" ref="Y37" si="128">X37+Y35</f>
        <v>59502.76</v>
      </c>
      <c r="Z37" s="24">
        <f t="shared" si="15"/>
        <v>1219806.58</v>
      </c>
      <c r="AA37" s="31"/>
    </row>
    <row r="38" spans="1:27" x14ac:dyDescent="0.3">
      <c r="A38" s="45" t="s">
        <v>47</v>
      </c>
      <c r="B38" s="48" t="s">
        <v>17</v>
      </c>
      <c r="C38" s="51">
        <v>27707.46</v>
      </c>
      <c r="D38" s="18" t="s">
        <v>34</v>
      </c>
      <c r="E38" s="21">
        <v>0</v>
      </c>
      <c r="F38" s="21">
        <f>$C$38/2</f>
        <v>13853.73</v>
      </c>
      <c r="G38" s="21">
        <f>$C$38/2</f>
        <v>13853.73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32">
        <f t="shared" si="15"/>
        <v>27707.46</v>
      </c>
      <c r="AA38" s="31"/>
    </row>
    <row r="39" spans="1:27" x14ac:dyDescent="0.3">
      <c r="A39" s="46"/>
      <c r="B39" s="49"/>
      <c r="C39" s="52"/>
      <c r="D39" s="13" t="s">
        <v>35</v>
      </c>
      <c r="E39" s="27">
        <f>E40/$C$38</f>
        <v>0</v>
      </c>
      <c r="F39" s="27">
        <f t="shared" ref="F39:Y39" si="129">F40/$C$38</f>
        <v>0.5</v>
      </c>
      <c r="G39" s="27">
        <f t="shared" si="129"/>
        <v>1</v>
      </c>
      <c r="H39" s="27">
        <f t="shared" si="129"/>
        <v>1</v>
      </c>
      <c r="I39" s="27">
        <f t="shared" si="129"/>
        <v>1</v>
      </c>
      <c r="J39" s="27">
        <f t="shared" si="129"/>
        <v>1</v>
      </c>
      <c r="K39" s="27">
        <f t="shared" si="129"/>
        <v>1</v>
      </c>
      <c r="L39" s="27">
        <f t="shared" si="129"/>
        <v>1</v>
      </c>
      <c r="M39" s="27">
        <f t="shared" si="129"/>
        <v>1</v>
      </c>
      <c r="N39" s="27">
        <f t="shared" si="129"/>
        <v>1</v>
      </c>
      <c r="O39" s="27">
        <f t="shared" si="129"/>
        <v>1</v>
      </c>
      <c r="P39" s="27">
        <f t="shared" si="129"/>
        <v>1</v>
      </c>
      <c r="Q39" s="27">
        <f t="shared" si="129"/>
        <v>1</v>
      </c>
      <c r="R39" s="27">
        <f t="shared" si="129"/>
        <v>1</v>
      </c>
      <c r="S39" s="27">
        <f t="shared" si="129"/>
        <v>1</v>
      </c>
      <c r="T39" s="27">
        <f t="shared" si="129"/>
        <v>1</v>
      </c>
      <c r="U39" s="27">
        <f t="shared" si="129"/>
        <v>1</v>
      </c>
      <c r="V39" s="27">
        <f t="shared" si="129"/>
        <v>1</v>
      </c>
      <c r="W39" s="27">
        <f t="shared" si="129"/>
        <v>1</v>
      </c>
      <c r="X39" s="27">
        <f t="shared" si="129"/>
        <v>1</v>
      </c>
      <c r="Y39" s="27">
        <f t="shared" si="129"/>
        <v>1</v>
      </c>
      <c r="Z39" s="24">
        <f t="shared" si="15"/>
        <v>19.5</v>
      </c>
      <c r="AA39" s="31"/>
    </row>
    <row r="40" spans="1:27" x14ac:dyDescent="0.3">
      <c r="A40" s="47"/>
      <c r="B40" s="50"/>
      <c r="C40" s="53"/>
      <c r="D40" s="14" t="s">
        <v>36</v>
      </c>
      <c r="E40" s="26">
        <f>E38</f>
        <v>0</v>
      </c>
      <c r="F40" s="26">
        <f>E40+F38</f>
        <v>13853.73</v>
      </c>
      <c r="G40" s="26">
        <f t="shared" ref="G40:Y40" si="130">F40+G38</f>
        <v>27707.46</v>
      </c>
      <c r="H40" s="26">
        <f t="shared" si="130"/>
        <v>27707.46</v>
      </c>
      <c r="I40" s="26">
        <f t="shared" si="130"/>
        <v>27707.46</v>
      </c>
      <c r="J40" s="26">
        <f t="shared" si="130"/>
        <v>27707.46</v>
      </c>
      <c r="K40" s="26">
        <f t="shared" si="130"/>
        <v>27707.46</v>
      </c>
      <c r="L40" s="26">
        <f t="shared" si="130"/>
        <v>27707.46</v>
      </c>
      <c r="M40" s="26">
        <f t="shared" si="130"/>
        <v>27707.46</v>
      </c>
      <c r="N40" s="26">
        <f t="shared" si="130"/>
        <v>27707.46</v>
      </c>
      <c r="O40" s="26">
        <f t="shared" si="130"/>
        <v>27707.46</v>
      </c>
      <c r="P40" s="26">
        <f t="shared" si="130"/>
        <v>27707.46</v>
      </c>
      <c r="Q40" s="26">
        <f t="shared" ref="Q40" si="131">P40+Q38</f>
        <v>27707.46</v>
      </c>
      <c r="R40" s="26">
        <f t="shared" ref="R40" si="132">Q40+R38</f>
        <v>27707.46</v>
      </c>
      <c r="S40" s="26">
        <f t="shared" ref="S40" si="133">R40+S38</f>
        <v>27707.46</v>
      </c>
      <c r="T40" s="26">
        <f t="shared" ref="T40" si="134">S40+T38</f>
        <v>27707.46</v>
      </c>
      <c r="U40" s="26">
        <f t="shared" ref="U40" si="135">T40+U38</f>
        <v>27707.46</v>
      </c>
      <c r="V40" s="26">
        <f t="shared" ref="V40" si="136">U40+V38</f>
        <v>27707.46</v>
      </c>
      <c r="W40" s="26">
        <f t="shared" ref="W40" si="137">V40+W38</f>
        <v>27707.46</v>
      </c>
      <c r="X40" s="26">
        <f t="shared" ref="X40" si="138">W40+X38</f>
        <v>27707.46</v>
      </c>
      <c r="Y40" s="26">
        <f t="shared" si="130"/>
        <v>27707.46</v>
      </c>
      <c r="Z40" s="24">
        <f t="shared" si="15"/>
        <v>540295.47000000009</v>
      </c>
      <c r="AA40" s="31"/>
    </row>
    <row r="41" spans="1:27" x14ac:dyDescent="0.3">
      <c r="A41" s="45" t="s">
        <v>48</v>
      </c>
      <c r="B41" s="48" t="s">
        <v>16</v>
      </c>
      <c r="C41" s="51">
        <v>26286.34</v>
      </c>
      <c r="D41" s="18" t="s">
        <v>34</v>
      </c>
      <c r="E41" s="21">
        <v>0</v>
      </c>
      <c r="F41" s="21">
        <f>$C$41/20</f>
        <v>1314.317</v>
      </c>
      <c r="G41" s="21">
        <f t="shared" ref="G41:Y41" si="139">$C$41/20</f>
        <v>1314.317</v>
      </c>
      <c r="H41" s="21">
        <f t="shared" si="139"/>
        <v>1314.317</v>
      </c>
      <c r="I41" s="21">
        <f t="shared" si="139"/>
        <v>1314.317</v>
      </c>
      <c r="J41" s="21">
        <f t="shared" si="139"/>
        <v>1314.317</v>
      </c>
      <c r="K41" s="21">
        <f t="shared" si="139"/>
        <v>1314.317</v>
      </c>
      <c r="L41" s="21">
        <f t="shared" si="139"/>
        <v>1314.317</v>
      </c>
      <c r="M41" s="21">
        <f t="shared" si="139"/>
        <v>1314.317</v>
      </c>
      <c r="N41" s="21">
        <f t="shared" si="139"/>
        <v>1314.317</v>
      </c>
      <c r="O41" s="21">
        <f t="shared" si="139"/>
        <v>1314.317</v>
      </c>
      <c r="P41" s="21">
        <f t="shared" si="139"/>
        <v>1314.317</v>
      </c>
      <c r="Q41" s="21">
        <f t="shared" si="139"/>
        <v>1314.317</v>
      </c>
      <c r="R41" s="21">
        <f t="shared" si="139"/>
        <v>1314.317</v>
      </c>
      <c r="S41" s="21">
        <f t="shared" si="139"/>
        <v>1314.317</v>
      </c>
      <c r="T41" s="21">
        <f t="shared" si="139"/>
        <v>1314.317</v>
      </c>
      <c r="U41" s="21">
        <f t="shared" si="139"/>
        <v>1314.317</v>
      </c>
      <c r="V41" s="21">
        <f t="shared" si="139"/>
        <v>1314.317</v>
      </c>
      <c r="W41" s="21">
        <f t="shared" si="139"/>
        <v>1314.317</v>
      </c>
      <c r="X41" s="21">
        <f t="shared" si="139"/>
        <v>1314.317</v>
      </c>
      <c r="Y41" s="21">
        <f t="shared" si="139"/>
        <v>1314.317</v>
      </c>
      <c r="Z41" s="32">
        <f t="shared" si="15"/>
        <v>26286.339999999989</v>
      </c>
      <c r="AA41" s="31"/>
    </row>
    <row r="42" spans="1:27" x14ac:dyDescent="0.3">
      <c r="A42" s="46"/>
      <c r="B42" s="49"/>
      <c r="C42" s="52"/>
      <c r="D42" s="13" t="s">
        <v>35</v>
      </c>
      <c r="E42" s="27">
        <f>E43/$C$41</f>
        <v>0</v>
      </c>
      <c r="F42" s="27">
        <f t="shared" ref="F42:Y42" si="140">F43/$C$41</f>
        <v>0.05</v>
      </c>
      <c r="G42" s="27">
        <f t="shared" si="140"/>
        <v>0.1</v>
      </c>
      <c r="H42" s="27">
        <f t="shared" si="140"/>
        <v>0.15</v>
      </c>
      <c r="I42" s="27">
        <f t="shared" si="140"/>
        <v>0.2</v>
      </c>
      <c r="J42" s="27">
        <f t="shared" si="140"/>
        <v>0.25</v>
      </c>
      <c r="K42" s="27">
        <f t="shared" si="140"/>
        <v>0.3</v>
      </c>
      <c r="L42" s="27">
        <f t="shared" si="140"/>
        <v>0.35000000000000003</v>
      </c>
      <c r="M42" s="27">
        <f t="shared" si="140"/>
        <v>0.4</v>
      </c>
      <c r="N42" s="27">
        <f t="shared" si="140"/>
        <v>0.44999999999999996</v>
      </c>
      <c r="O42" s="27">
        <f t="shared" si="140"/>
        <v>0.49999999999999994</v>
      </c>
      <c r="P42" s="27">
        <f t="shared" si="140"/>
        <v>0.54999999999999993</v>
      </c>
      <c r="Q42" s="27">
        <f t="shared" si="140"/>
        <v>0.59999999999999987</v>
      </c>
      <c r="R42" s="27">
        <f t="shared" si="140"/>
        <v>0.6499999999999998</v>
      </c>
      <c r="S42" s="27">
        <f t="shared" si="140"/>
        <v>0.69999999999999984</v>
      </c>
      <c r="T42" s="27">
        <f t="shared" si="140"/>
        <v>0.74999999999999978</v>
      </c>
      <c r="U42" s="27">
        <f t="shared" si="140"/>
        <v>0.79999999999999971</v>
      </c>
      <c r="V42" s="27">
        <f t="shared" si="140"/>
        <v>0.84999999999999964</v>
      </c>
      <c r="W42" s="27">
        <f t="shared" si="140"/>
        <v>0.89999999999999969</v>
      </c>
      <c r="X42" s="27">
        <f t="shared" si="140"/>
        <v>0.94999999999999962</v>
      </c>
      <c r="Y42" s="27">
        <f t="shared" si="140"/>
        <v>0.99999999999999956</v>
      </c>
      <c r="Z42" s="24">
        <f t="shared" si="15"/>
        <v>10.499999999999998</v>
      </c>
      <c r="AA42" s="31"/>
    </row>
    <row r="43" spans="1:27" x14ac:dyDescent="0.3">
      <c r="A43" s="47"/>
      <c r="B43" s="50"/>
      <c r="C43" s="53"/>
      <c r="D43" s="14" t="s">
        <v>36</v>
      </c>
      <c r="E43" s="26">
        <f>E41</f>
        <v>0</v>
      </c>
      <c r="F43" s="26">
        <f>E43+F41</f>
        <v>1314.317</v>
      </c>
      <c r="G43" s="26">
        <f t="shared" ref="G43:P43" si="141">F43+G41</f>
        <v>2628.634</v>
      </c>
      <c r="H43" s="26">
        <f t="shared" si="141"/>
        <v>3942.951</v>
      </c>
      <c r="I43" s="26">
        <f t="shared" si="141"/>
        <v>5257.268</v>
      </c>
      <c r="J43" s="26">
        <f t="shared" si="141"/>
        <v>6571.585</v>
      </c>
      <c r="K43" s="26">
        <f t="shared" si="141"/>
        <v>7885.902</v>
      </c>
      <c r="L43" s="26">
        <f t="shared" si="141"/>
        <v>9200.219000000001</v>
      </c>
      <c r="M43" s="26">
        <f t="shared" si="141"/>
        <v>10514.536</v>
      </c>
      <c r="N43" s="26">
        <f t="shared" si="141"/>
        <v>11828.852999999999</v>
      </c>
      <c r="O43" s="26">
        <f t="shared" si="141"/>
        <v>13143.169999999998</v>
      </c>
      <c r="P43" s="26">
        <f t="shared" si="141"/>
        <v>14457.486999999997</v>
      </c>
      <c r="Q43" s="26">
        <f t="shared" ref="Q43" si="142">P43+Q41</f>
        <v>15771.803999999996</v>
      </c>
      <c r="R43" s="26">
        <f t="shared" ref="R43" si="143">Q43+R41</f>
        <v>17086.120999999996</v>
      </c>
      <c r="S43" s="26">
        <f t="shared" ref="S43" si="144">R43+S41</f>
        <v>18400.437999999995</v>
      </c>
      <c r="T43" s="26">
        <f t="shared" ref="T43" si="145">S43+T41</f>
        <v>19714.754999999994</v>
      </c>
      <c r="U43" s="26">
        <f t="shared" ref="U43" si="146">T43+U41</f>
        <v>21029.071999999993</v>
      </c>
      <c r="V43" s="26">
        <f t="shared" ref="V43" si="147">U43+V41</f>
        <v>22343.388999999992</v>
      </c>
      <c r="W43" s="26">
        <f t="shared" ref="W43" si="148">V43+W41</f>
        <v>23657.705999999991</v>
      </c>
      <c r="X43" s="26">
        <f t="shared" ref="X43" si="149">W43+X41</f>
        <v>24972.02299999999</v>
      </c>
      <c r="Y43" s="26">
        <f t="shared" ref="Y43" si="150">X43+Y41</f>
        <v>26286.339999999989</v>
      </c>
      <c r="Z43" s="24">
        <f t="shared" si="15"/>
        <v>276006.56999999989</v>
      </c>
      <c r="AA43" s="31"/>
    </row>
    <row r="44" spans="1:27" x14ac:dyDescent="0.3">
      <c r="A44" s="45" t="s">
        <v>49</v>
      </c>
      <c r="B44" s="48" t="s">
        <v>15</v>
      </c>
      <c r="C44" s="51">
        <v>32262.400000000001</v>
      </c>
      <c r="D44" s="18" t="s">
        <v>34</v>
      </c>
      <c r="E44" s="21">
        <f>$C$44/21</f>
        <v>1536.304761904762</v>
      </c>
      <c r="F44" s="21">
        <f t="shared" ref="F44:Y44" si="151">$C$44/21</f>
        <v>1536.304761904762</v>
      </c>
      <c r="G44" s="21">
        <f t="shared" si="151"/>
        <v>1536.304761904762</v>
      </c>
      <c r="H44" s="21">
        <f t="shared" si="151"/>
        <v>1536.304761904762</v>
      </c>
      <c r="I44" s="21">
        <f t="shared" si="151"/>
        <v>1536.304761904762</v>
      </c>
      <c r="J44" s="21">
        <f t="shared" si="151"/>
        <v>1536.304761904762</v>
      </c>
      <c r="K44" s="21">
        <f t="shared" si="151"/>
        <v>1536.304761904762</v>
      </c>
      <c r="L44" s="21">
        <f t="shared" si="151"/>
        <v>1536.304761904762</v>
      </c>
      <c r="M44" s="21">
        <f t="shared" si="151"/>
        <v>1536.304761904762</v>
      </c>
      <c r="N44" s="21">
        <f t="shared" si="151"/>
        <v>1536.304761904762</v>
      </c>
      <c r="O44" s="21">
        <f t="shared" si="151"/>
        <v>1536.304761904762</v>
      </c>
      <c r="P44" s="21">
        <f t="shared" si="151"/>
        <v>1536.304761904762</v>
      </c>
      <c r="Q44" s="21">
        <f t="shared" si="151"/>
        <v>1536.304761904762</v>
      </c>
      <c r="R44" s="21">
        <f t="shared" si="151"/>
        <v>1536.304761904762</v>
      </c>
      <c r="S44" s="21">
        <f t="shared" si="151"/>
        <v>1536.304761904762</v>
      </c>
      <c r="T44" s="21">
        <f t="shared" si="151"/>
        <v>1536.304761904762</v>
      </c>
      <c r="U44" s="21">
        <f t="shared" si="151"/>
        <v>1536.304761904762</v>
      </c>
      <c r="V44" s="21">
        <f t="shared" si="151"/>
        <v>1536.304761904762</v>
      </c>
      <c r="W44" s="21">
        <f t="shared" si="151"/>
        <v>1536.304761904762</v>
      </c>
      <c r="X44" s="21">
        <f t="shared" si="151"/>
        <v>1536.304761904762</v>
      </c>
      <c r="Y44" s="21">
        <f t="shared" si="151"/>
        <v>1536.304761904762</v>
      </c>
      <c r="Z44" s="32">
        <f t="shared" si="15"/>
        <v>32262.399999999991</v>
      </c>
      <c r="AA44" s="31"/>
    </row>
    <row r="45" spans="1:27" x14ac:dyDescent="0.3">
      <c r="A45" s="46"/>
      <c r="B45" s="49"/>
      <c r="C45" s="52"/>
      <c r="D45" s="13" t="s">
        <v>35</v>
      </c>
      <c r="E45" s="27">
        <f>E46/$C$44</f>
        <v>4.7619047619047623E-2</v>
      </c>
      <c r="F45" s="27">
        <f t="shared" ref="F45:Y45" si="152">F46/$C$44</f>
        <v>9.5238095238095247E-2</v>
      </c>
      <c r="G45" s="27">
        <f t="shared" si="152"/>
        <v>0.14285714285714285</v>
      </c>
      <c r="H45" s="27">
        <f t="shared" si="152"/>
        <v>0.19047619047619049</v>
      </c>
      <c r="I45" s="27">
        <f t="shared" si="152"/>
        <v>0.23809523809523811</v>
      </c>
      <c r="J45" s="27">
        <f t="shared" si="152"/>
        <v>0.2857142857142857</v>
      </c>
      <c r="K45" s="27">
        <f t="shared" si="152"/>
        <v>0.33333333333333337</v>
      </c>
      <c r="L45" s="27">
        <f t="shared" si="152"/>
        <v>0.38095238095238099</v>
      </c>
      <c r="M45" s="27">
        <f t="shared" si="152"/>
        <v>0.42857142857142855</v>
      </c>
      <c r="N45" s="27">
        <f t="shared" si="152"/>
        <v>0.47619047619047616</v>
      </c>
      <c r="O45" s="27">
        <f t="shared" si="152"/>
        <v>0.52380952380952372</v>
      </c>
      <c r="P45" s="27">
        <f t="shared" si="152"/>
        <v>0.57142857142857129</v>
      </c>
      <c r="Q45" s="27">
        <f t="shared" si="152"/>
        <v>0.61904761904761896</v>
      </c>
      <c r="R45" s="27">
        <f t="shared" si="152"/>
        <v>0.66666666666666652</v>
      </c>
      <c r="S45" s="27">
        <f t="shared" si="152"/>
        <v>0.71428571428571408</v>
      </c>
      <c r="T45" s="27">
        <f t="shared" si="152"/>
        <v>0.76190476190476175</v>
      </c>
      <c r="U45" s="27">
        <f t="shared" si="152"/>
        <v>0.80952380952380931</v>
      </c>
      <c r="V45" s="27">
        <f t="shared" si="152"/>
        <v>0.85714285714285687</v>
      </c>
      <c r="W45" s="27">
        <f t="shared" si="152"/>
        <v>0.90476190476190443</v>
      </c>
      <c r="X45" s="27">
        <f t="shared" si="152"/>
        <v>0.95238095238095211</v>
      </c>
      <c r="Y45" s="27">
        <f t="shared" si="152"/>
        <v>0.99999999999999967</v>
      </c>
      <c r="Z45" s="24">
        <f t="shared" si="15"/>
        <v>11</v>
      </c>
      <c r="AA45" s="31"/>
    </row>
    <row r="46" spans="1:27" x14ac:dyDescent="0.3">
      <c r="A46" s="47"/>
      <c r="B46" s="50"/>
      <c r="C46" s="53"/>
      <c r="D46" s="14" t="s">
        <v>36</v>
      </c>
      <c r="E46" s="26">
        <f>E44</f>
        <v>1536.304761904762</v>
      </c>
      <c r="F46" s="26">
        <f>E46+F44</f>
        <v>3072.609523809524</v>
      </c>
      <c r="G46" s="26">
        <f t="shared" ref="G46:P46" si="153">F46+G44</f>
        <v>4608.9142857142861</v>
      </c>
      <c r="H46" s="26">
        <f t="shared" si="153"/>
        <v>6145.2190476190481</v>
      </c>
      <c r="I46" s="26">
        <f t="shared" si="153"/>
        <v>7681.5238095238101</v>
      </c>
      <c r="J46" s="26">
        <f t="shared" si="153"/>
        <v>9217.8285714285721</v>
      </c>
      <c r="K46" s="26">
        <f t="shared" si="153"/>
        <v>10754.133333333335</v>
      </c>
      <c r="L46" s="26">
        <f t="shared" si="153"/>
        <v>12290.438095238096</v>
      </c>
      <c r="M46" s="26">
        <f t="shared" si="153"/>
        <v>13826.742857142857</v>
      </c>
      <c r="N46" s="26">
        <f t="shared" si="153"/>
        <v>15363.047619047618</v>
      </c>
      <c r="O46" s="26">
        <f t="shared" si="153"/>
        <v>16899.352380952379</v>
      </c>
      <c r="P46" s="26">
        <f t="shared" si="153"/>
        <v>18435.657142857141</v>
      </c>
      <c r="Q46" s="26">
        <f t="shared" ref="Q46" si="154">P46+Q44</f>
        <v>19971.961904761902</v>
      </c>
      <c r="R46" s="26">
        <f t="shared" ref="R46" si="155">Q46+R44</f>
        <v>21508.266666666663</v>
      </c>
      <c r="S46" s="26">
        <f t="shared" ref="S46" si="156">R46+S44</f>
        <v>23044.571428571424</v>
      </c>
      <c r="T46" s="26">
        <f t="shared" ref="T46" si="157">S46+T44</f>
        <v>24580.876190476185</v>
      </c>
      <c r="U46" s="26">
        <f t="shared" ref="U46" si="158">T46+U44</f>
        <v>26117.180952380946</v>
      </c>
      <c r="V46" s="26">
        <f t="shared" ref="V46" si="159">U46+V44</f>
        <v>27653.485714285707</v>
      </c>
      <c r="W46" s="26">
        <f t="shared" ref="W46" si="160">V46+W44</f>
        <v>29189.790476190468</v>
      </c>
      <c r="X46" s="26">
        <f t="shared" ref="X46" si="161">W46+X44</f>
        <v>30726.095238095229</v>
      </c>
      <c r="Y46" s="26">
        <f t="shared" ref="Y46" si="162">X46+Y44</f>
        <v>32262.399999999991</v>
      </c>
      <c r="Z46" s="24">
        <f t="shared" si="15"/>
        <v>354886.39999999985</v>
      </c>
      <c r="AA46" s="31"/>
    </row>
    <row r="47" spans="1:27" x14ac:dyDescent="0.3">
      <c r="A47" s="45" t="s">
        <v>50</v>
      </c>
      <c r="B47" s="48" t="s">
        <v>14</v>
      </c>
      <c r="C47" s="51">
        <v>44123.96</v>
      </c>
      <c r="D47" s="18" t="s">
        <v>34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f>C47/2</f>
        <v>22061.98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f>C47/2</f>
        <v>22061.98</v>
      </c>
      <c r="Z47" s="32">
        <f t="shared" si="15"/>
        <v>44123.96</v>
      </c>
      <c r="AA47" s="31"/>
    </row>
    <row r="48" spans="1:27" x14ac:dyDescent="0.3">
      <c r="A48" s="46"/>
      <c r="B48" s="49"/>
      <c r="C48" s="52"/>
      <c r="D48" s="13" t="s">
        <v>35</v>
      </c>
      <c r="E48" s="27">
        <f>E49/$C$47</f>
        <v>0</v>
      </c>
      <c r="F48" s="27">
        <f t="shared" ref="F48:Y48" si="163">F49/$C$47</f>
        <v>0</v>
      </c>
      <c r="G48" s="27">
        <f t="shared" si="163"/>
        <v>0</v>
      </c>
      <c r="H48" s="27">
        <f t="shared" si="163"/>
        <v>0</v>
      </c>
      <c r="I48" s="27">
        <f t="shared" si="163"/>
        <v>0</v>
      </c>
      <c r="J48" s="27">
        <f t="shared" si="163"/>
        <v>0</v>
      </c>
      <c r="K48" s="27">
        <f t="shared" si="163"/>
        <v>0</v>
      </c>
      <c r="L48" s="27">
        <f t="shared" si="163"/>
        <v>0</v>
      </c>
      <c r="M48" s="27">
        <f t="shared" si="163"/>
        <v>0</v>
      </c>
      <c r="N48" s="27">
        <f t="shared" si="163"/>
        <v>0</v>
      </c>
      <c r="O48" s="27">
        <f t="shared" si="163"/>
        <v>0</v>
      </c>
      <c r="P48" s="27">
        <f t="shared" si="163"/>
        <v>0.5</v>
      </c>
      <c r="Q48" s="27">
        <f t="shared" si="163"/>
        <v>0.5</v>
      </c>
      <c r="R48" s="27">
        <f t="shared" si="163"/>
        <v>0.5</v>
      </c>
      <c r="S48" s="27">
        <f t="shared" si="163"/>
        <v>0.5</v>
      </c>
      <c r="T48" s="27">
        <f t="shared" si="163"/>
        <v>0.5</v>
      </c>
      <c r="U48" s="27">
        <f t="shared" si="163"/>
        <v>0.5</v>
      </c>
      <c r="V48" s="27">
        <f t="shared" si="163"/>
        <v>0.5</v>
      </c>
      <c r="W48" s="27">
        <f t="shared" si="163"/>
        <v>0.5</v>
      </c>
      <c r="X48" s="27">
        <f t="shared" si="163"/>
        <v>0.5</v>
      </c>
      <c r="Y48" s="27">
        <f t="shared" si="163"/>
        <v>1</v>
      </c>
      <c r="Z48" s="24">
        <f t="shared" si="15"/>
        <v>5.5</v>
      </c>
      <c r="AA48" s="31"/>
    </row>
    <row r="49" spans="1:27" x14ac:dyDescent="0.3">
      <c r="A49" s="47"/>
      <c r="B49" s="50"/>
      <c r="C49" s="53"/>
      <c r="D49" s="14" t="s">
        <v>36</v>
      </c>
      <c r="E49" s="26">
        <f>E47</f>
        <v>0</v>
      </c>
      <c r="F49" s="26">
        <f>E49+F47</f>
        <v>0</v>
      </c>
      <c r="G49" s="26">
        <f t="shared" ref="G49:P49" si="164">F49+G47</f>
        <v>0</v>
      </c>
      <c r="H49" s="26">
        <f t="shared" si="164"/>
        <v>0</v>
      </c>
      <c r="I49" s="26">
        <f t="shared" si="164"/>
        <v>0</v>
      </c>
      <c r="J49" s="26">
        <f t="shared" si="164"/>
        <v>0</v>
      </c>
      <c r="K49" s="26">
        <f t="shared" si="164"/>
        <v>0</v>
      </c>
      <c r="L49" s="26">
        <f t="shared" si="164"/>
        <v>0</v>
      </c>
      <c r="M49" s="26">
        <f t="shared" si="164"/>
        <v>0</v>
      </c>
      <c r="N49" s="26">
        <f t="shared" si="164"/>
        <v>0</v>
      </c>
      <c r="O49" s="26">
        <f t="shared" si="164"/>
        <v>0</v>
      </c>
      <c r="P49" s="26">
        <f t="shared" si="164"/>
        <v>22061.98</v>
      </c>
      <c r="Q49" s="26">
        <f t="shared" ref="Q49" si="165">P49+Q47</f>
        <v>22061.98</v>
      </c>
      <c r="R49" s="26">
        <f t="shared" ref="R49" si="166">Q49+R47</f>
        <v>22061.98</v>
      </c>
      <c r="S49" s="26">
        <f t="shared" ref="S49" si="167">R49+S47</f>
        <v>22061.98</v>
      </c>
      <c r="T49" s="26">
        <f t="shared" ref="T49" si="168">S49+T47</f>
        <v>22061.98</v>
      </c>
      <c r="U49" s="26">
        <f t="shared" ref="U49" si="169">T49+U47</f>
        <v>22061.98</v>
      </c>
      <c r="V49" s="26">
        <f t="shared" ref="V49" si="170">U49+V47</f>
        <v>22061.98</v>
      </c>
      <c r="W49" s="26">
        <f t="shared" ref="W49" si="171">V49+W47</f>
        <v>22061.98</v>
      </c>
      <c r="X49" s="26">
        <f t="shared" ref="X49" si="172">W49+X47</f>
        <v>22061.98</v>
      </c>
      <c r="Y49" s="26">
        <f t="shared" ref="Y49" si="173">X49+Y47</f>
        <v>44123.96</v>
      </c>
      <c r="Z49" s="24">
        <f t="shared" si="15"/>
        <v>242681.78000000003</v>
      </c>
      <c r="AA49" s="31"/>
    </row>
    <row r="50" spans="1:27" x14ac:dyDescent="0.3">
      <c r="A50" s="57" t="s">
        <v>51</v>
      </c>
      <c r="B50" s="60" t="s">
        <v>13</v>
      </c>
      <c r="C50" s="63">
        <f>SUM(C53:C73)</f>
        <v>685799.95000000007</v>
      </c>
      <c r="D50" s="18" t="s">
        <v>34</v>
      </c>
      <c r="E50" s="21">
        <f>E53+E56+E59+E62+E65+E71+E68</f>
        <v>0</v>
      </c>
      <c r="F50" s="21">
        <f t="shared" ref="F50:Y50" si="174">F53+F56+F59+F62+F65+F71+F68</f>
        <v>41685.219333333334</v>
      </c>
      <c r="G50" s="21">
        <f t="shared" si="174"/>
        <v>49363.012848484846</v>
      </c>
      <c r="H50" s="21">
        <f t="shared" si="174"/>
        <v>70717.994181818183</v>
      </c>
      <c r="I50" s="21">
        <f t="shared" si="174"/>
        <v>49363.012848484846</v>
      </c>
      <c r="J50" s="21">
        <f t="shared" si="174"/>
        <v>70717.994181818183</v>
      </c>
      <c r="K50" s="21">
        <f t="shared" si="174"/>
        <v>20330.238000000001</v>
      </c>
      <c r="L50" s="21">
        <f t="shared" si="174"/>
        <v>70717.994181818183</v>
      </c>
      <c r="M50" s="21">
        <f t="shared" si="174"/>
        <v>49363.012848484846</v>
      </c>
      <c r="N50" s="21">
        <f t="shared" si="174"/>
        <v>70717.994181818183</v>
      </c>
      <c r="O50" s="21">
        <f t="shared" si="174"/>
        <v>49363.012848484846</v>
      </c>
      <c r="P50" s="21">
        <f t="shared" si="174"/>
        <v>29754.263333333332</v>
      </c>
      <c r="Q50" s="21">
        <f t="shared" si="174"/>
        <v>0</v>
      </c>
      <c r="R50" s="21">
        <f t="shared" si="174"/>
        <v>10214.216666666667</v>
      </c>
      <c r="S50" s="21">
        <f t="shared" si="174"/>
        <v>10214.216666666667</v>
      </c>
      <c r="T50" s="21">
        <f t="shared" si="174"/>
        <v>10214.216666666667</v>
      </c>
      <c r="U50" s="21">
        <f t="shared" si="174"/>
        <v>10214.216666666667</v>
      </c>
      <c r="V50" s="21">
        <f t="shared" si="174"/>
        <v>10050.138181818182</v>
      </c>
      <c r="W50" s="21">
        <f t="shared" si="174"/>
        <v>10050.138181818182</v>
      </c>
      <c r="X50" s="21">
        <f t="shared" si="174"/>
        <v>10050.138181818182</v>
      </c>
      <c r="Y50" s="21">
        <f t="shared" si="174"/>
        <v>42698.92</v>
      </c>
      <c r="Z50" s="32">
        <f>SUM(E50:Y50)</f>
        <v>685799.95000000007</v>
      </c>
      <c r="AA50" s="31"/>
    </row>
    <row r="51" spans="1:27" x14ac:dyDescent="0.3">
      <c r="A51" s="58"/>
      <c r="B51" s="61"/>
      <c r="C51" s="64"/>
      <c r="D51" s="13" t="s">
        <v>35</v>
      </c>
      <c r="E51" s="27">
        <f>E52/$C$50</f>
        <v>0</v>
      </c>
      <c r="F51" s="27">
        <f t="shared" ref="F51:Y51" si="175">F52/$C$50</f>
        <v>6.0783351374308688E-2</v>
      </c>
      <c r="G51" s="27">
        <f t="shared" si="175"/>
        <v>0.13276208635159301</v>
      </c>
      <c r="H51" s="27">
        <f t="shared" si="175"/>
        <v>0.23587961236164623</v>
      </c>
      <c r="I51" s="27">
        <f t="shared" si="175"/>
        <v>0.30785834733893058</v>
      </c>
      <c r="J51" s="27">
        <f t="shared" si="175"/>
        <v>0.41097587334898378</v>
      </c>
      <c r="K51" s="27">
        <f t="shared" si="175"/>
        <v>0.44062043369052362</v>
      </c>
      <c r="L51" s="27">
        <f t="shared" si="175"/>
        <v>0.54373795970057692</v>
      </c>
      <c r="M51" s="27">
        <f t="shared" si="175"/>
        <v>0.61571669467786116</v>
      </c>
      <c r="N51" s="27">
        <f t="shared" si="175"/>
        <v>0.71883422068791436</v>
      </c>
      <c r="O51" s="27">
        <f t="shared" si="175"/>
        <v>0.7908129556651986</v>
      </c>
      <c r="P51" s="27">
        <f t="shared" si="175"/>
        <v>0.8341991695798151</v>
      </c>
      <c r="Q51" s="27">
        <f t="shared" si="175"/>
        <v>0.8341991695798151</v>
      </c>
      <c r="R51" s="27">
        <f t="shared" si="175"/>
        <v>0.84909304157071663</v>
      </c>
      <c r="S51" s="27">
        <f t="shared" si="175"/>
        <v>0.86398691356161816</v>
      </c>
      <c r="T51" s="27">
        <f t="shared" si="175"/>
        <v>0.87888078555251969</v>
      </c>
      <c r="U51" s="27">
        <f t="shared" si="175"/>
        <v>0.89377465754342122</v>
      </c>
      <c r="V51" s="27">
        <f t="shared" si="175"/>
        <v>0.90842927829954434</v>
      </c>
      <c r="W51" s="27">
        <f t="shared" si="175"/>
        <v>0.92308389905566746</v>
      </c>
      <c r="X51" s="27">
        <f t="shared" si="175"/>
        <v>0.93773851981179057</v>
      </c>
      <c r="Y51" s="27">
        <f t="shared" si="175"/>
        <v>1</v>
      </c>
      <c r="Z51" s="24">
        <f t="shared" si="15"/>
        <v>13.181366969752446</v>
      </c>
      <c r="AA51" s="31"/>
    </row>
    <row r="52" spans="1:27" x14ac:dyDescent="0.3">
      <c r="A52" s="59"/>
      <c r="B52" s="62"/>
      <c r="C52" s="65"/>
      <c r="D52" s="14" t="s">
        <v>36</v>
      </c>
      <c r="E52" s="26">
        <f>E50</f>
        <v>0</v>
      </c>
      <c r="F52" s="26">
        <f>E52+F50</f>
        <v>41685.219333333334</v>
      </c>
      <c r="G52" s="26">
        <f t="shared" ref="G52:P52" si="176">F52+G50</f>
        <v>91048.232181818181</v>
      </c>
      <c r="H52" s="26">
        <f t="shared" si="176"/>
        <v>161766.22636363638</v>
      </c>
      <c r="I52" s="26">
        <f t="shared" si="176"/>
        <v>211129.23921212123</v>
      </c>
      <c r="J52" s="26">
        <f t="shared" si="176"/>
        <v>281847.23339393944</v>
      </c>
      <c r="K52" s="26">
        <f t="shared" si="176"/>
        <v>302177.47139393946</v>
      </c>
      <c r="L52" s="26">
        <f t="shared" si="176"/>
        <v>372895.46557575767</v>
      </c>
      <c r="M52" s="26">
        <f t="shared" si="176"/>
        <v>422258.47842424252</v>
      </c>
      <c r="N52" s="26">
        <f t="shared" si="176"/>
        <v>492976.47260606068</v>
      </c>
      <c r="O52" s="26">
        <f t="shared" si="176"/>
        <v>542339.48545454547</v>
      </c>
      <c r="P52" s="26">
        <f t="shared" si="176"/>
        <v>572093.74878787878</v>
      </c>
      <c r="Q52" s="26">
        <f t="shared" ref="Q52" si="177">P52+Q50</f>
        <v>572093.74878787878</v>
      </c>
      <c r="R52" s="26">
        <f t="shared" ref="R52" si="178">Q52+R50</f>
        <v>582307.96545454545</v>
      </c>
      <c r="S52" s="26">
        <f t="shared" ref="S52" si="179">R52+S50</f>
        <v>592522.18212121213</v>
      </c>
      <c r="T52" s="26">
        <f t="shared" ref="T52" si="180">S52+T50</f>
        <v>602736.3987878788</v>
      </c>
      <c r="U52" s="26">
        <f t="shared" ref="U52" si="181">T52+U50</f>
        <v>612950.61545454548</v>
      </c>
      <c r="V52" s="26">
        <f t="shared" ref="V52" si="182">U52+V50</f>
        <v>623000.75363636366</v>
      </c>
      <c r="W52" s="26">
        <f t="shared" ref="W52" si="183">V52+W50</f>
        <v>633050.89181818184</v>
      </c>
      <c r="X52" s="26">
        <f t="shared" ref="X52" si="184">W52+X50</f>
        <v>643101.03</v>
      </c>
      <c r="Y52" s="26">
        <f t="shared" ref="Y52" si="185">X52+Y50</f>
        <v>685799.95000000007</v>
      </c>
      <c r="Z52" s="24">
        <f t="shared" si="15"/>
        <v>9039780.8087878786</v>
      </c>
      <c r="AA52" s="31"/>
    </row>
    <row r="53" spans="1:27" x14ac:dyDescent="0.3">
      <c r="A53" s="45" t="s">
        <v>52</v>
      </c>
      <c r="B53" s="48" t="s">
        <v>12</v>
      </c>
      <c r="C53" s="51">
        <v>178525.58</v>
      </c>
      <c r="D53" s="18" t="s">
        <v>34</v>
      </c>
      <c r="E53" s="21">
        <f>E56+E59+E62+E65+E68+E74+E71</f>
        <v>0</v>
      </c>
      <c r="F53" s="21">
        <f>$C$53/6</f>
        <v>29754.263333333332</v>
      </c>
      <c r="G53" s="21">
        <v>0</v>
      </c>
      <c r="H53" s="21">
        <f>$C$53/6</f>
        <v>29754.263333333332</v>
      </c>
      <c r="I53" s="21">
        <v>0</v>
      </c>
      <c r="J53" s="21">
        <f t="shared" ref="J53:P53" si="186">$C$53/6</f>
        <v>29754.263333333332</v>
      </c>
      <c r="K53" s="21">
        <v>0</v>
      </c>
      <c r="L53" s="21">
        <f t="shared" si="186"/>
        <v>29754.263333333332</v>
      </c>
      <c r="M53" s="21">
        <v>0</v>
      </c>
      <c r="N53" s="21">
        <f t="shared" si="186"/>
        <v>29754.263333333332</v>
      </c>
      <c r="O53" s="21">
        <v>0</v>
      </c>
      <c r="P53" s="21">
        <f t="shared" si="186"/>
        <v>29754.263333333332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32">
        <f t="shared" si="15"/>
        <v>178525.58</v>
      </c>
      <c r="AA53" s="31"/>
    </row>
    <row r="54" spans="1:27" x14ac:dyDescent="0.3">
      <c r="A54" s="46"/>
      <c r="B54" s="49"/>
      <c r="C54" s="52"/>
      <c r="D54" s="13" t="s">
        <v>35</v>
      </c>
      <c r="E54" s="27">
        <f>E55/$C$53</f>
        <v>0</v>
      </c>
      <c r="F54" s="27">
        <f>F55/$C$53</f>
        <v>0.16666666666666669</v>
      </c>
      <c r="G54" s="27">
        <f t="shared" ref="G54:Y54" si="187">G55/$C$53</f>
        <v>0.16666666666666669</v>
      </c>
      <c r="H54" s="27">
        <f t="shared" si="187"/>
        <v>0.33333333333333337</v>
      </c>
      <c r="I54" s="27">
        <f t="shared" si="187"/>
        <v>0.33333333333333337</v>
      </c>
      <c r="J54" s="27">
        <f t="shared" si="187"/>
        <v>0.5</v>
      </c>
      <c r="K54" s="27">
        <f t="shared" si="187"/>
        <v>0.5</v>
      </c>
      <c r="L54" s="27">
        <f t="shared" si="187"/>
        <v>0.66666666666666674</v>
      </c>
      <c r="M54" s="27">
        <f t="shared" si="187"/>
        <v>0.66666666666666674</v>
      </c>
      <c r="N54" s="27">
        <f t="shared" si="187"/>
        <v>0.83333333333333326</v>
      </c>
      <c r="O54" s="27">
        <f t="shared" si="187"/>
        <v>0.83333333333333326</v>
      </c>
      <c r="P54" s="27">
        <f t="shared" si="187"/>
        <v>1</v>
      </c>
      <c r="Q54" s="27">
        <f t="shared" si="187"/>
        <v>1</v>
      </c>
      <c r="R54" s="27">
        <f t="shared" si="187"/>
        <v>1</v>
      </c>
      <c r="S54" s="27">
        <f t="shared" si="187"/>
        <v>1</v>
      </c>
      <c r="T54" s="27">
        <f t="shared" si="187"/>
        <v>1</v>
      </c>
      <c r="U54" s="27">
        <f t="shared" si="187"/>
        <v>1</v>
      </c>
      <c r="V54" s="27">
        <f t="shared" si="187"/>
        <v>1</v>
      </c>
      <c r="W54" s="27">
        <f t="shared" si="187"/>
        <v>1</v>
      </c>
      <c r="X54" s="27">
        <f t="shared" si="187"/>
        <v>1</v>
      </c>
      <c r="Y54" s="27">
        <f t="shared" si="187"/>
        <v>1</v>
      </c>
      <c r="Z54" s="24">
        <f t="shared" si="15"/>
        <v>15</v>
      </c>
      <c r="AA54" s="31"/>
    </row>
    <row r="55" spans="1:27" x14ac:dyDescent="0.3">
      <c r="A55" s="47"/>
      <c r="B55" s="50"/>
      <c r="C55" s="53"/>
      <c r="D55" s="14" t="s">
        <v>36</v>
      </c>
      <c r="E55" s="26">
        <v>0</v>
      </c>
      <c r="F55" s="26">
        <f>F53+E55</f>
        <v>29754.263333333332</v>
      </c>
      <c r="G55" s="26">
        <f t="shared" ref="G55:P55" si="188">G53+F55</f>
        <v>29754.263333333332</v>
      </c>
      <c r="H55" s="26">
        <f t="shared" si="188"/>
        <v>59508.526666666665</v>
      </c>
      <c r="I55" s="26">
        <f t="shared" si="188"/>
        <v>59508.526666666665</v>
      </c>
      <c r="J55" s="26">
        <f t="shared" si="188"/>
        <v>89262.79</v>
      </c>
      <c r="K55" s="26">
        <f t="shared" si="188"/>
        <v>89262.79</v>
      </c>
      <c r="L55" s="26">
        <f t="shared" si="188"/>
        <v>119017.05333333333</v>
      </c>
      <c r="M55" s="26">
        <f t="shared" si="188"/>
        <v>119017.05333333333</v>
      </c>
      <c r="N55" s="26">
        <f t="shared" si="188"/>
        <v>148771.31666666665</v>
      </c>
      <c r="O55" s="26">
        <f>O53+N55</f>
        <v>148771.31666666665</v>
      </c>
      <c r="P55" s="26">
        <f t="shared" si="188"/>
        <v>178525.58</v>
      </c>
      <c r="Q55" s="26">
        <f t="shared" ref="Q55" si="189">P55+Q53</f>
        <v>178525.58</v>
      </c>
      <c r="R55" s="26">
        <f t="shared" ref="R55" si="190">Q55+R53</f>
        <v>178525.58</v>
      </c>
      <c r="S55" s="26">
        <f t="shared" ref="S55" si="191">R55+S53</f>
        <v>178525.58</v>
      </c>
      <c r="T55" s="26">
        <f t="shared" ref="T55" si="192">S55+T53</f>
        <v>178525.58</v>
      </c>
      <c r="U55" s="26">
        <f t="shared" ref="U55" si="193">T55+U53</f>
        <v>178525.58</v>
      </c>
      <c r="V55" s="26">
        <f t="shared" ref="V55" si="194">U55+V53</f>
        <v>178525.58</v>
      </c>
      <c r="W55" s="26">
        <f t="shared" ref="W55" si="195">V55+W53</f>
        <v>178525.58</v>
      </c>
      <c r="X55" s="26">
        <f t="shared" ref="X55" si="196">W55+X53</f>
        <v>178525.58</v>
      </c>
      <c r="Y55" s="26">
        <f t="shared" ref="Y55" si="197">X55+Y53</f>
        <v>178525.58</v>
      </c>
      <c r="Z55" s="24">
        <f t="shared" si="15"/>
        <v>2677883.7000000007</v>
      </c>
      <c r="AA55" s="31"/>
    </row>
    <row r="56" spans="1:27" x14ac:dyDescent="0.3">
      <c r="A56" s="45" t="s">
        <v>53</v>
      </c>
      <c r="B56" s="48" t="s">
        <v>11</v>
      </c>
      <c r="C56" s="51">
        <v>119309.56</v>
      </c>
      <c r="D56" s="18" t="s">
        <v>34</v>
      </c>
      <c r="E56" s="21">
        <f>E59+E62+E65+E68+E71+E77+E74</f>
        <v>0</v>
      </c>
      <c r="F56" s="21">
        <f>$C$56/10</f>
        <v>11930.956</v>
      </c>
      <c r="G56" s="21">
        <f t="shared" ref="G56:O56" si="198">$C$56/10</f>
        <v>11930.956</v>
      </c>
      <c r="H56" s="21">
        <f t="shared" si="198"/>
        <v>11930.956</v>
      </c>
      <c r="I56" s="21">
        <f t="shared" si="198"/>
        <v>11930.956</v>
      </c>
      <c r="J56" s="21">
        <f t="shared" si="198"/>
        <v>11930.956</v>
      </c>
      <c r="K56" s="21">
        <f t="shared" si="198"/>
        <v>11930.956</v>
      </c>
      <c r="L56" s="21">
        <f t="shared" si="198"/>
        <v>11930.956</v>
      </c>
      <c r="M56" s="21">
        <f t="shared" si="198"/>
        <v>11930.956</v>
      </c>
      <c r="N56" s="21">
        <f t="shared" si="198"/>
        <v>11930.956</v>
      </c>
      <c r="O56" s="21">
        <f t="shared" si="198"/>
        <v>11930.956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32">
        <f t="shared" si="15"/>
        <v>119309.56000000003</v>
      </c>
      <c r="AA56" s="31"/>
    </row>
    <row r="57" spans="1:27" x14ac:dyDescent="0.3">
      <c r="A57" s="46"/>
      <c r="B57" s="49"/>
      <c r="C57" s="52"/>
      <c r="D57" s="13" t="s">
        <v>35</v>
      </c>
      <c r="E57" s="27">
        <f>E58/$C$56</f>
        <v>0</v>
      </c>
      <c r="F57" s="27">
        <f t="shared" ref="F57:Y57" si="199">F58/$C$56</f>
        <v>0.1</v>
      </c>
      <c r="G57" s="27">
        <f t="shared" si="199"/>
        <v>0.2</v>
      </c>
      <c r="H57" s="27">
        <f t="shared" si="199"/>
        <v>0.30000000000000004</v>
      </c>
      <c r="I57" s="27">
        <f t="shared" si="199"/>
        <v>0.4</v>
      </c>
      <c r="J57" s="27">
        <f t="shared" si="199"/>
        <v>0.5</v>
      </c>
      <c r="K57" s="27">
        <f t="shared" si="199"/>
        <v>0.60000000000000009</v>
      </c>
      <c r="L57" s="27">
        <f t="shared" si="199"/>
        <v>0.70000000000000007</v>
      </c>
      <c r="M57" s="27">
        <f t="shared" si="199"/>
        <v>0.80000000000000016</v>
      </c>
      <c r="N57" s="27">
        <f t="shared" si="199"/>
        <v>0.90000000000000024</v>
      </c>
      <c r="O57" s="27">
        <f t="shared" si="199"/>
        <v>1.0000000000000002</v>
      </c>
      <c r="P57" s="27">
        <f t="shared" si="199"/>
        <v>1.0000000000000002</v>
      </c>
      <c r="Q57" s="27">
        <f t="shared" si="199"/>
        <v>1.0000000000000002</v>
      </c>
      <c r="R57" s="27">
        <f t="shared" si="199"/>
        <v>1.0000000000000002</v>
      </c>
      <c r="S57" s="27">
        <f t="shared" si="199"/>
        <v>1.0000000000000002</v>
      </c>
      <c r="T57" s="27">
        <f t="shared" si="199"/>
        <v>1.0000000000000002</v>
      </c>
      <c r="U57" s="27">
        <f t="shared" si="199"/>
        <v>1.0000000000000002</v>
      </c>
      <c r="V57" s="27">
        <f t="shared" si="199"/>
        <v>1.0000000000000002</v>
      </c>
      <c r="W57" s="27">
        <f t="shared" si="199"/>
        <v>1.0000000000000002</v>
      </c>
      <c r="X57" s="27">
        <f t="shared" si="199"/>
        <v>1.0000000000000002</v>
      </c>
      <c r="Y57" s="27">
        <f t="shared" si="199"/>
        <v>1.0000000000000002</v>
      </c>
      <c r="Z57" s="24">
        <f t="shared" si="15"/>
        <v>15.500000000000002</v>
      </c>
      <c r="AA57" s="31"/>
    </row>
    <row r="58" spans="1:27" x14ac:dyDescent="0.3">
      <c r="A58" s="47"/>
      <c r="B58" s="50"/>
      <c r="C58" s="53"/>
      <c r="D58" s="14" t="s">
        <v>36</v>
      </c>
      <c r="E58" s="26">
        <f>E56</f>
        <v>0</v>
      </c>
      <c r="F58" s="26">
        <f>E58+F56</f>
        <v>11930.956</v>
      </c>
      <c r="G58" s="26">
        <f t="shared" ref="G58:P58" si="200">F58+G56</f>
        <v>23861.912</v>
      </c>
      <c r="H58" s="26">
        <f t="shared" si="200"/>
        <v>35792.868000000002</v>
      </c>
      <c r="I58" s="26">
        <f t="shared" si="200"/>
        <v>47723.824000000001</v>
      </c>
      <c r="J58" s="26">
        <f t="shared" si="200"/>
        <v>59654.78</v>
      </c>
      <c r="K58" s="26">
        <f t="shared" si="200"/>
        <v>71585.736000000004</v>
      </c>
      <c r="L58" s="26">
        <f t="shared" si="200"/>
        <v>83516.69200000001</v>
      </c>
      <c r="M58" s="26">
        <f t="shared" si="200"/>
        <v>95447.648000000016</v>
      </c>
      <c r="N58" s="26">
        <f t="shared" si="200"/>
        <v>107378.60400000002</v>
      </c>
      <c r="O58" s="26">
        <f t="shared" si="200"/>
        <v>119309.56000000003</v>
      </c>
      <c r="P58" s="26">
        <f t="shared" si="200"/>
        <v>119309.56000000003</v>
      </c>
      <c r="Q58" s="26">
        <f t="shared" ref="Q58" si="201">P58+Q56</f>
        <v>119309.56000000003</v>
      </c>
      <c r="R58" s="26">
        <f t="shared" ref="R58" si="202">Q58+R56</f>
        <v>119309.56000000003</v>
      </c>
      <c r="S58" s="26">
        <f t="shared" ref="S58" si="203">R58+S56</f>
        <v>119309.56000000003</v>
      </c>
      <c r="T58" s="26">
        <f t="shared" ref="T58" si="204">S58+T56</f>
        <v>119309.56000000003</v>
      </c>
      <c r="U58" s="26">
        <f t="shared" ref="U58" si="205">T58+U56</f>
        <v>119309.56000000003</v>
      </c>
      <c r="V58" s="26">
        <f t="shared" ref="V58" si="206">U58+V56</f>
        <v>119309.56000000003</v>
      </c>
      <c r="W58" s="26">
        <f t="shared" ref="W58" si="207">V58+W56</f>
        <v>119309.56000000003</v>
      </c>
      <c r="X58" s="26">
        <f t="shared" ref="X58" si="208">W58+X56</f>
        <v>119309.56000000003</v>
      </c>
      <c r="Y58" s="26">
        <f t="shared" ref="Y58" si="209">X58+Y56</f>
        <v>119309.56000000003</v>
      </c>
      <c r="Z58" s="24">
        <f t="shared" si="15"/>
        <v>1849298.1800000006</v>
      </c>
      <c r="AA58" s="31"/>
    </row>
    <row r="59" spans="1:27" x14ac:dyDescent="0.3">
      <c r="A59" s="45" t="s">
        <v>54</v>
      </c>
      <c r="B59" s="48" t="s">
        <v>55</v>
      </c>
      <c r="C59" s="51">
        <v>122570.6</v>
      </c>
      <c r="D59" s="18" t="s">
        <v>34</v>
      </c>
      <c r="E59" s="21">
        <f t="shared" ref="E59:F59" si="210">E62+E65+E68+E71+E74+E80+E77</f>
        <v>0</v>
      </c>
      <c r="F59" s="21">
        <f t="shared" si="210"/>
        <v>0</v>
      </c>
      <c r="G59" s="21">
        <f>$C$59/12</f>
        <v>10214.216666666667</v>
      </c>
      <c r="H59" s="21">
        <f>$C$59/12</f>
        <v>10214.216666666667</v>
      </c>
      <c r="I59" s="21">
        <f>$C$59/12</f>
        <v>10214.216666666667</v>
      </c>
      <c r="J59" s="21">
        <f>$C$59/12</f>
        <v>10214.216666666667</v>
      </c>
      <c r="K59" s="21">
        <v>0</v>
      </c>
      <c r="L59" s="21">
        <f>$C$59/12</f>
        <v>10214.216666666667</v>
      </c>
      <c r="M59" s="21">
        <f>$C$59/12</f>
        <v>10214.216666666667</v>
      </c>
      <c r="N59" s="21">
        <f>$C$59/12</f>
        <v>10214.216666666667</v>
      </c>
      <c r="O59" s="21">
        <f>$C$59/12</f>
        <v>10214.216666666667</v>
      </c>
      <c r="P59" s="21">
        <v>0</v>
      </c>
      <c r="Q59" s="21">
        <v>0</v>
      </c>
      <c r="R59" s="21">
        <f>$C$59/12</f>
        <v>10214.216666666667</v>
      </c>
      <c r="S59" s="21">
        <f>$C$59/12</f>
        <v>10214.216666666667</v>
      </c>
      <c r="T59" s="21">
        <f>$C$59/12</f>
        <v>10214.216666666667</v>
      </c>
      <c r="U59" s="21">
        <f>$C$59/12</f>
        <v>10214.216666666667</v>
      </c>
      <c r="V59" s="21"/>
      <c r="W59" s="21"/>
      <c r="X59" s="21"/>
      <c r="Y59" s="21"/>
      <c r="Z59" s="32">
        <f t="shared" si="15"/>
        <v>122570.60000000003</v>
      </c>
      <c r="AA59" s="31"/>
    </row>
    <row r="60" spans="1:27" x14ac:dyDescent="0.3">
      <c r="A60" s="46"/>
      <c r="B60" s="49"/>
      <c r="C60" s="52"/>
      <c r="D60" s="13" t="s">
        <v>35</v>
      </c>
      <c r="E60" s="27">
        <f>E61/$C$59</f>
        <v>0</v>
      </c>
      <c r="F60" s="27">
        <f t="shared" ref="F60:Y60" si="211">F61/$C$59</f>
        <v>0</v>
      </c>
      <c r="G60" s="27">
        <f t="shared" si="211"/>
        <v>8.3333333333333329E-2</v>
      </c>
      <c r="H60" s="27">
        <f t="shared" si="211"/>
        <v>0.16666666666666666</v>
      </c>
      <c r="I60" s="27">
        <f t="shared" si="211"/>
        <v>0.25</v>
      </c>
      <c r="J60" s="27">
        <f t="shared" si="211"/>
        <v>0.33333333333333331</v>
      </c>
      <c r="K60" s="27">
        <f t="shared" si="211"/>
        <v>0.33333333333333331</v>
      </c>
      <c r="L60" s="27">
        <f t="shared" si="211"/>
        <v>0.41666666666666669</v>
      </c>
      <c r="M60" s="27">
        <f t="shared" si="211"/>
        <v>0.5</v>
      </c>
      <c r="N60" s="27">
        <f t="shared" si="211"/>
        <v>0.58333333333333326</v>
      </c>
      <c r="O60" s="27">
        <f t="shared" si="211"/>
        <v>0.66666666666666663</v>
      </c>
      <c r="P60" s="27">
        <f t="shared" si="211"/>
        <v>0.66666666666666663</v>
      </c>
      <c r="Q60" s="27">
        <f t="shared" si="211"/>
        <v>0.66666666666666663</v>
      </c>
      <c r="R60" s="27">
        <f t="shared" si="211"/>
        <v>0.75000000000000011</v>
      </c>
      <c r="S60" s="27">
        <f t="shared" si="211"/>
        <v>0.83333333333333348</v>
      </c>
      <c r="T60" s="27">
        <f t="shared" si="211"/>
        <v>0.91666666666666685</v>
      </c>
      <c r="U60" s="27">
        <f t="shared" si="211"/>
        <v>1.0000000000000002</v>
      </c>
      <c r="V60" s="27">
        <f t="shared" si="211"/>
        <v>1.0000000000000002</v>
      </c>
      <c r="W60" s="27">
        <f t="shared" si="211"/>
        <v>1.0000000000000002</v>
      </c>
      <c r="X60" s="27">
        <f t="shared" si="211"/>
        <v>1.0000000000000002</v>
      </c>
      <c r="Y60" s="27">
        <f t="shared" si="211"/>
        <v>1.0000000000000002</v>
      </c>
      <c r="Z60" s="24">
        <f t="shared" si="15"/>
        <v>12.166666666666668</v>
      </c>
      <c r="AA60" s="31"/>
    </row>
    <row r="61" spans="1:27" x14ac:dyDescent="0.3">
      <c r="A61" s="47"/>
      <c r="B61" s="50"/>
      <c r="C61" s="53"/>
      <c r="D61" s="14" t="s">
        <v>36</v>
      </c>
      <c r="E61" s="26">
        <f>E59</f>
        <v>0</v>
      </c>
      <c r="F61" s="26">
        <f>E61+F59</f>
        <v>0</v>
      </c>
      <c r="G61" s="26">
        <f t="shared" ref="G61:P61" si="212">F61+G59</f>
        <v>10214.216666666667</v>
      </c>
      <c r="H61" s="26">
        <f t="shared" si="212"/>
        <v>20428.433333333334</v>
      </c>
      <c r="I61" s="26">
        <f t="shared" si="212"/>
        <v>30642.65</v>
      </c>
      <c r="J61" s="26">
        <f t="shared" si="212"/>
        <v>40856.866666666669</v>
      </c>
      <c r="K61" s="26">
        <f t="shared" si="212"/>
        <v>40856.866666666669</v>
      </c>
      <c r="L61" s="26">
        <f>K61+L59</f>
        <v>51071.083333333336</v>
      </c>
      <c r="M61" s="26">
        <f t="shared" si="212"/>
        <v>61285.3</v>
      </c>
      <c r="N61" s="26">
        <f t="shared" si="212"/>
        <v>71499.516666666663</v>
      </c>
      <c r="O61" s="26">
        <f t="shared" si="212"/>
        <v>81713.733333333337</v>
      </c>
      <c r="P61" s="26">
        <f t="shared" si="212"/>
        <v>81713.733333333337</v>
      </c>
      <c r="Q61" s="26">
        <f t="shared" ref="Q61" si="213">P61+Q59</f>
        <v>81713.733333333337</v>
      </c>
      <c r="R61" s="26">
        <f t="shared" ref="R61" si="214">Q61+R59</f>
        <v>91927.950000000012</v>
      </c>
      <c r="S61" s="26">
        <f t="shared" ref="S61" si="215">R61+S59</f>
        <v>102142.16666666669</v>
      </c>
      <c r="T61" s="26">
        <f t="shared" ref="T61" si="216">S61+T59</f>
        <v>112356.38333333336</v>
      </c>
      <c r="U61" s="26">
        <f t="shared" ref="U61" si="217">T61+U59</f>
        <v>122570.60000000003</v>
      </c>
      <c r="V61" s="26">
        <f t="shared" ref="V61" si="218">U61+V59</f>
        <v>122570.60000000003</v>
      </c>
      <c r="W61" s="26">
        <f t="shared" ref="W61" si="219">V61+W59</f>
        <v>122570.60000000003</v>
      </c>
      <c r="X61" s="26">
        <f t="shared" ref="X61" si="220">W61+X59</f>
        <v>122570.60000000003</v>
      </c>
      <c r="Y61" s="26">
        <f t="shared" ref="Y61" si="221">X61+Y59</f>
        <v>122570.60000000003</v>
      </c>
      <c r="Z61" s="24">
        <f t="shared" si="15"/>
        <v>1491275.6333333338</v>
      </c>
      <c r="AA61" s="31"/>
    </row>
    <row r="62" spans="1:27" x14ac:dyDescent="0.3">
      <c r="A62" s="45" t="s">
        <v>56</v>
      </c>
      <c r="B62" s="48" t="s">
        <v>9</v>
      </c>
      <c r="C62" s="51">
        <v>70147.360000000001</v>
      </c>
      <c r="D62" s="18" t="s">
        <v>34</v>
      </c>
      <c r="E62" s="21">
        <f>E65+E68+E71+E74+E77+E83+E80</f>
        <v>0</v>
      </c>
      <c r="F62" s="21">
        <f>F65+F68+F71+F74+F77+F83+F80</f>
        <v>0</v>
      </c>
      <c r="G62" s="21">
        <f>$C$62/8</f>
        <v>8768.42</v>
      </c>
      <c r="H62" s="21">
        <f>$C$62/8</f>
        <v>8768.42</v>
      </c>
      <c r="I62" s="21">
        <f>$C$62/8</f>
        <v>8768.42</v>
      </c>
      <c r="J62" s="21">
        <f>$C$62/8</f>
        <v>8768.42</v>
      </c>
      <c r="K62" s="21">
        <v>0</v>
      </c>
      <c r="L62" s="21">
        <f>$C$62/8</f>
        <v>8768.42</v>
      </c>
      <c r="M62" s="21">
        <f>$C$62/8</f>
        <v>8768.42</v>
      </c>
      <c r="N62" s="21">
        <f>$C$62/8</f>
        <v>8768.42</v>
      </c>
      <c r="O62" s="21">
        <f>$C$62/8</f>
        <v>8768.42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32">
        <f t="shared" si="15"/>
        <v>70147.360000000001</v>
      </c>
      <c r="AA62" s="31"/>
    </row>
    <row r="63" spans="1:27" x14ac:dyDescent="0.3">
      <c r="A63" s="46"/>
      <c r="B63" s="49"/>
      <c r="C63" s="52"/>
      <c r="D63" s="13" t="s">
        <v>35</v>
      </c>
      <c r="E63" s="27">
        <f>E64/$C$62</f>
        <v>0</v>
      </c>
      <c r="F63" s="27">
        <f t="shared" ref="F63:Y63" si="222">F64/$C$62</f>
        <v>0</v>
      </c>
      <c r="G63" s="27">
        <f t="shared" si="222"/>
        <v>0.125</v>
      </c>
      <c r="H63" s="27">
        <f t="shared" si="222"/>
        <v>0.25</v>
      </c>
      <c r="I63" s="27">
        <f t="shared" si="222"/>
        <v>0.375</v>
      </c>
      <c r="J63" s="27">
        <f t="shared" si="222"/>
        <v>0.5</v>
      </c>
      <c r="K63" s="27">
        <f t="shared" si="222"/>
        <v>0.5</v>
      </c>
      <c r="L63" s="27">
        <f t="shared" si="222"/>
        <v>0.625</v>
      </c>
      <c r="M63" s="27">
        <f t="shared" si="222"/>
        <v>0.75</v>
      </c>
      <c r="N63" s="27">
        <f t="shared" si="222"/>
        <v>0.87499999999999989</v>
      </c>
      <c r="O63" s="27">
        <f t="shared" si="222"/>
        <v>1</v>
      </c>
      <c r="P63" s="27">
        <f t="shared" si="222"/>
        <v>1</v>
      </c>
      <c r="Q63" s="27">
        <f t="shared" si="222"/>
        <v>1</v>
      </c>
      <c r="R63" s="27">
        <f t="shared" si="222"/>
        <v>1</v>
      </c>
      <c r="S63" s="27">
        <f t="shared" si="222"/>
        <v>1</v>
      </c>
      <c r="T63" s="27">
        <f t="shared" si="222"/>
        <v>1</v>
      </c>
      <c r="U63" s="27">
        <f t="shared" si="222"/>
        <v>1</v>
      </c>
      <c r="V63" s="27">
        <f t="shared" si="222"/>
        <v>1</v>
      </c>
      <c r="W63" s="27">
        <f t="shared" si="222"/>
        <v>1</v>
      </c>
      <c r="X63" s="27">
        <f t="shared" si="222"/>
        <v>1</v>
      </c>
      <c r="Y63" s="27">
        <f t="shared" si="222"/>
        <v>1</v>
      </c>
      <c r="Z63" s="24">
        <f t="shared" si="15"/>
        <v>15</v>
      </c>
      <c r="AA63" s="31"/>
    </row>
    <row r="64" spans="1:27" x14ac:dyDescent="0.3">
      <c r="A64" s="47"/>
      <c r="B64" s="50"/>
      <c r="C64" s="53"/>
      <c r="D64" s="14" t="s">
        <v>36</v>
      </c>
      <c r="E64" s="26">
        <f>E62</f>
        <v>0</v>
      </c>
      <c r="F64" s="26">
        <f>E64+F62</f>
        <v>0</v>
      </c>
      <c r="G64" s="26">
        <f t="shared" ref="G64:P64" si="223">F64+G62</f>
        <v>8768.42</v>
      </c>
      <c r="H64" s="26">
        <f t="shared" si="223"/>
        <v>17536.84</v>
      </c>
      <c r="I64" s="26">
        <f t="shared" si="223"/>
        <v>26305.260000000002</v>
      </c>
      <c r="J64" s="26">
        <f t="shared" si="223"/>
        <v>35073.68</v>
      </c>
      <c r="K64" s="26">
        <f t="shared" si="223"/>
        <v>35073.68</v>
      </c>
      <c r="L64" s="26">
        <f t="shared" si="223"/>
        <v>43842.1</v>
      </c>
      <c r="M64" s="26">
        <f t="shared" si="223"/>
        <v>52610.52</v>
      </c>
      <c r="N64" s="26">
        <f t="shared" si="223"/>
        <v>61378.939999999995</v>
      </c>
      <c r="O64" s="26">
        <f t="shared" si="223"/>
        <v>70147.360000000001</v>
      </c>
      <c r="P64" s="26">
        <f t="shared" si="223"/>
        <v>70147.360000000001</v>
      </c>
      <c r="Q64" s="26">
        <f t="shared" ref="Q64" si="224">P64+Q62</f>
        <v>70147.360000000001</v>
      </c>
      <c r="R64" s="26">
        <f t="shared" ref="R64" si="225">Q64+R62</f>
        <v>70147.360000000001</v>
      </c>
      <c r="S64" s="26">
        <f t="shared" ref="S64" si="226">R64+S62</f>
        <v>70147.360000000001</v>
      </c>
      <c r="T64" s="26">
        <f t="shared" ref="T64" si="227">S64+T62</f>
        <v>70147.360000000001</v>
      </c>
      <c r="U64" s="26">
        <f t="shared" ref="U64" si="228">T64+U62</f>
        <v>70147.360000000001</v>
      </c>
      <c r="V64" s="26">
        <f t="shared" ref="V64" si="229">U64+V62</f>
        <v>70147.360000000001</v>
      </c>
      <c r="W64" s="26">
        <f t="shared" ref="W64" si="230">V64+W62</f>
        <v>70147.360000000001</v>
      </c>
      <c r="X64" s="26">
        <f t="shared" ref="X64" si="231">W64+X62</f>
        <v>70147.360000000001</v>
      </c>
      <c r="Y64" s="26">
        <f t="shared" ref="Y64" si="232">X64+Y62</f>
        <v>70147.360000000001</v>
      </c>
      <c r="Z64" s="24">
        <f t="shared" si="15"/>
        <v>1052210.3999999999</v>
      </c>
      <c r="AA64" s="31"/>
    </row>
    <row r="65" spans="1:27" x14ac:dyDescent="0.3">
      <c r="A65" s="45" t="s">
        <v>57</v>
      </c>
      <c r="B65" s="48" t="s">
        <v>58</v>
      </c>
      <c r="C65" s="51">
        <v>110551.52</v>
      </c>
      <c r="D65" s="18" t="s">
        <v>34</v>
      </c>
      <c r="E65" s="21">
        <v>0</v>
      </c>
      <c r="F65" s="21">
        <v>0</v>
      </c>
      <c r="G65" s="21">
        <f>$C$65/11</f>
        <v>10050.138181818182</v>
      </c>
      <c r="H65" s="21">
        <f>$C$65/11</f>
        <v>10050.138181818182</v>
      </c>
      <c r="I65" s="21">
        <f>$C$65/11</f>
        <v>10050.138181818182</v>
      </c>
      <c r="J65" s="21">
        <f>$C$65/11</f>
        <v>10050.138181818182</v>
      </c>
      <c r="K65" s="21">
        <v>0</v>
      </c>
      <c r="L65" s="21">
        <f>$C$65/11</f>
        <v>10050.138181818182</v>
      </c>
      <c r="M65" s="21">
        <f>$C$65/11</f>
        <v>10050.138181818182</v>
      </c>
      <c r="N65" s="21">
        <f>$C$65/11</f>
        <v>10050.138181818182</v>
      </c>
      <c r="O65" s="21">
        <f>$C$65/11</f>
        <v>10050.138181818182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f>$C$65/11</f>
        <v>10050.138181818182</v>
      </c>
      <c r="W65" s="21">
        <f>$C$65/11</f>
        <v>10050.138181818182</v>
      </c>
      <c r="X65" s="21">
        <f>$C$65/11</f>
        <v>10050.138181818182</v>
      </c>
      <c r="Y65" s="21">
        <v>0</v>
      </c>
      <c r="Z65" s="32">
        <f t="shared" si="15"/>
        <v>110551.52</v>
      </c>
      <c r="AA65" s="31"/>
    </row>
    <row r="66" spans="1:27" x14ac:dyDescent="0.3">
      <c r="A66" s="46"/>
      <c r="B66" s="49"/>
      <c r="C66" s="52"/>
      <c r="D66" s="13" t="s">
        <v>35</v>
      </c>
      <c r="E66" s="27">
        <f>E67/$C$65</f>
        <v>0</v>
      </c>
      <c r="F66" s="27">
        <f t="shared" ref="F66:Y66" si="233">F67/$C$65</f>
        <v>0</v>
      </c>
      <c r="G66" s="27">
        <f t="shared" si="233"/>
        <v>9.0909090909090898E-2</v>
      </c>
      <c r="H66" s="27">
        <f t="shared" si="233"/>
        <v>0.1818181818181818</v>
      </c>
      <c r="I66" s="27">
        <f t="shared" si="233"/>
        <v>0.27272727272727271</v>
      </c>
      <c r="J66" s="27">
        <f t="shared" si="233"/>
        <v>0.36363636363636359</v>
      </c>
      <c r="K66" s="27">
        <f t="shared" si="233"/>
        <v>0.36363636363636359</v>
      </c>
      <c r="L66" s="27">
        <f t="shared" si="233"/>
        <v>0.45454545454545453</v>
      </c>
      <c r="M66" s="27">
        <f t="shared" si="233"/>
        <v>0.54545454545454541</v>
      </c>
      <c r="N66" s="27">
        <f t="shared" si="233"/>
        <v>0.63636363636363635</v>
      </c>
      <c r="O66" s="27">
        <f t="shared" si="233"/>
        <v>0.72727272727272718</v>
      </c>
      <c r="P66" s="27">
        <f t="shared" si="233"/>
        <v>0.72727272727272718</v>
      </c>
      <c r="Q66" s="27">
        <f t="shared" si="233"/>
        <v>0.72727272727272718</v>
      </c>
      <c r="R66" s="27">
        <f t="shared" si="233"/>
        <v>0.72727272727272718</v>
      </c>
      <c r="S66" s="27">
        <f t="shared" si="233"/>
        <v>0.72727272727272718</v>
      </c>
      <c r="T66" s="27">
        <f t="shared" si="233"/>
        <v>0.72727272727272718</v>
      </c>
      <c r="U66" s="27">
        <f t="shared" si="233"/>
        <v>0.72727272727272718</v>
      </c>
      <c r="V66" s="27">
        <f t="shared" si="233"/>
        <v>0.81818181818181812</v>
      </c>
      <c r="W66" s="27">
        <f t="shared" si="233"/>
        <v>0.90909090909090906</v>
      </c>
      <c r="X66" s="27">
        <f t="shared" si="233"/>
        <v>1</v>
      </c>
      <c r="Y66" s="27">
        <f t="shared" si="233"/>
        <v>1</v>
      </c>
      <c r="Z66" s="24">
        <f t="shared" si="15"/>
        <v>11.727272727272727</v>
      </c>
      <c r="AA66" s="31"/>
    </row>
    <row r="67" spans="1:27" x14ac:dyDescent="0.3">
      <c r="A67" s="47"/>
      <c r="B67" s="50"/>
      <c r="C67" s="53"/>
      <c r="D67" s="14" t="s">
        <v>36</v>
      </c>
      <c r="E67" s="26">
        <f>E65</f>
        <v>0</v>
      </c>
      <c r="F67" s="26">
        <f>E67+F65</f>
        <v>0</v>
      </c>
      <c r="G67" s="26">
        <f t="shared" ref="G67:P67" si="234">F67+G65</f>
        <v>10050.138181818182</v>
      </c>
      <c r="H67" s="26">
        <f t="shared" si="234"/>
        <v>20100.276363636363</v>
      </c>
      <c r="I67" s="26">
        <f t="shared" si="234"/>
        <v>30150.414545454543</v>
      </c>
      <c r="J67" s="26">
        <f t="shared" si="234"/>
        <v>40200.552727272727</v>
      </c>
      <c r="K67" s="26">
        <f t="shared" si="234"/>
        <v>40200.552727272727</v>
      </c>
      <c r="L67" s="26">
        <f t="shared" si="234"/>
        <v>50250.69090909091</v>
      </c>
      <c r="M67" s="26">
        <f t="shared" si="234"/>
        <v>60300.829090909094</v>
      </c>
      <c r="N67" s="26">
        <f t="shared" si="234"/>
        <v>70350.96727272727</v>
      </c>
      <c r="O67" s="26">
        <f t="shared" si="234"/>
        <v>80401.105454545454</v>
      </c>
      <c r="P67" s="26">
        <f t="shared" si="234"/>
        <v>80401.105454545454</v>
      </c>
      <c r="Q67" s="26">
        <f t="shared" ref="Q67" si="235">P67+Q65</f>
        <v>80401.105454545454</v>
      </c>
      <c r="R67" s="26">
        <f t="shared" ref="R67" si="236">Q67+R65</f>
        <v>80401.105454545454</v>
      </c>
      <c r="S67" s="26">
        <f t="shared" ref="S67" si="237">R67+S65</f>
        <v>80401.105454545454</v>
      </c>
      <c r="T67" s="26">
        <f t="shared" ref="T67" si="238">S67+T65</f>
        <v>80401.105454545454</v>
      </c>
      <c r="U67" s="26">
        <f t="shared" ref="U67" si="239">T67+U65</f>
        <v>80401.105454545454</v>
      </c>
      <c r="V67" s="26">
        <f t="shared" ref="V67" si="240">U67+V65</f>
        <v>90451.243636363637</v>
      </c>
      <c r="W67" s="26">
        <f t="shared" ref="W67" si="241">V67+W65</f>
        <v>100501.38181818182</v>
      </c>
      <c r="X67" s="26">
        <f t="shared" ref="X67" si="242">W67+X65</f>
        <v>110551.52</v>
      </c>
      <c r="Y67" s="26">
        <f t="shared" ref="Y67" si="243">X67+Y65</f>
        <v>110551.52</v>
      </c>
      <c r="Z67" s="24">
        <f t="shared" si="15"/>
        <v>1296467.8254545454</v>
      </c>
      <c r="AA67" s="31"/>
    </row>
    <row r="68" spans="1:27" x14ac:dyDescent="0.3">
      <c r="A68" s="45" t="s">
        <v>59</v>
      </c>
      <c r="B68" s="48" t="s">
        <v>7</v>
      </c>
      <c r="C68" s="51">
        <v>41996.41</v>
      </c>
      <c r="D68" s="18" t="s">
        <v>34</v>
      </c>
      <c r="E68" s="21">
        <v>0</v>
      </c>
      <c r="F68" s="21">
        <v>0</v>
      </c>
      <c r="G68" s="21">
        <f>$C$68/5</f>
        <v>8399.2820000000011</v>
      </c>
      <c r="H68" s="21">
        <v>0</v>
      </c>
      <c r="I68" s="21">
        <f>$C$68/5</f>
        <v>8399.2820000000011</v>
      </c>
      <c r="J68" s="21">
        <v>0</v>
      </c>
      <c r="K68" s="21">
        <f>$C$68/5</f>
        <v>8399.2820000000011</v>
      </c>
      <c r="L68" s="21">
        <v>0</v>
      </c>
      <c r="M68" s="21">
        <f>$C$68/5</f>
        <v>8399.2820000000011</v>
      </c>
      <c r="N68" s="21">
        <v>0</v>
      </c>
      <c r="O68" s="21">
        <f>$C$68/5</f>
        <v>8399.2820000000011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32">
        <f t="shared" si="15"/>
        <v>41996.41</v>
      </c>
      <c r="AA68" s="31"/>
    </row>
    <row r="69" spans="1:27" x14ac:dyDescent="0.3">
      <c r="A69" s="46"/>
      <c r="B69" s="49"/>
      <c r="C69" s="52"/>
      <c r="D69" s="13" t="s">
        <v>35</v>
      </c>
      <c r="E69" s="27">
        <f>E70/$C$68</f>
        <v>0</v>
      </c>
      <c r="F69" s="27">
        <f t="shared" ref="F69:Y69" si="244">F70/$C$68</f>
        <v>0</v>
      </c>
      <c r="G69" s="27">
        <f t="shared" si="244"/>
        <v>0.2</v>
      </c>
      <c r="H69" s="27">
        <f t="shared" si="244"/>
        <v>0.2</v>
      </c>
      <c r="I69" s="27">
        <f t="shared" si="244"/>
        <v>0.4</v>
      </c>
      <c r="J69" s="27">
        <f t="shared" si="244"/>
        <v>0.4</v>
      </c>
      <c r="K69" s="27">
        <f t="shared" si="244"/>
        <v>0.60000000000000009</v>
      </c>
      <c r="L69" s="27">
        <f t="shared" si="244"/>
        <v>0.60000000000000009</v>
      </c>
      <c r="M69" s="27">
        <f t="shared" si="244"/>
        <v>0.8</v>
      </c>
      <c r="N69" s="27">
        <f t="shared" si="244"/>
        <v>0.8</v>
      </c>
      <c r="O69" s="27">
        <f t="shared" si="244"/>
        <v>1</v>
      </c>
      <c r="P69" s="27">
        <f t="shared" si="244"/>
        <v>1</v>
      </c>
      <c r="Q69" s="27">
        <f t="shared" si="244"/>
        <v>1</v>
      </c>
      <c r="R69" s="27">
        <f t="shared" si="244"/>
        <v>1</v>
      </c>
      <c r="S69" s="27">
        <f t="shared" si="244"/>
        <v>1</v>
      </c>
      <c r="T69" s="27">
        <f t="shared" si="244"/>
        <v>1</v>
      </c>
      <c r="U69" s="27">
        <f t="shared" si="244"/>
        <v>1</v>
      </c>
      <c r="V69" s="27">
        <f t="shared" si="244"/>
        <v>1</v>
      </c>
      <c r="W69" s="27">
        <f t="shared" si="244"/>
        <v>1</v>
      </c>
      <c r="X69" s="27">
        <f t="shared" si="244"/>
        <v>1</v>
      </c>
      <c r="Y69" s="27">
        <f t="shared" si="244"/>
        <v>1</v>
      </c>
      <c r="Z69" s="24">
        <f t="shared" si="15"/>
        <v>15</v>
      </c>
      <c r="AA69" s="31"/>
    </row>
    <row r="70" spans="1:27" x14ac:dyDescent="0.3">
      <c r="A70" s="47"/>
      <c r="B70" s="50"/>
      <c r="C70" s="53"/>
      <c r="D70" s="14" t="s">
        <v>36</v>
      </c>
      <c r="E70" s="25">
        <f>E68</f>
        <v>0</v>
      </c>
      <c r="F70" s="25">
        <f>E70+F68</f>
        <v>0</v>
      </c>
      <c r="G70" s="25">
        <f t="shared" ref="G70:P70" si="245">F70+G68</f>
        <v>8399.2820000000011</v>
      </c>
      <c r="H70" s="25">
        <f t="shared" si="245"/>
        <v>8399.2820000000011</v>
      </c>
      <c r="I70" s="25">
        <f t="shared" si="245"/>
        <v>16798.564000000002</v>
      </c>
      <c r="J70" s="25">
        <f t="shared" si="245"/>
        <v>16798.564000000002</v>
      </c>
      <c r="K70" s="25">
        <f t="shared" si="245"/>
        <v>25197.846000000005</v>
      </c>
      <c r="L70" s="25">
        <f t="shared" si="245"/>
        <v>25197.846000000005</v>
      </c>
      <c r="M70" s="25">
        <f t="shared" si="245"/>
        <v>33597.128000000004</v>
      </c>
      <c r="N70" s="25">
        <f t="shared" si="245"/>
        <v>33597.128000000004</v>
      </c>
      <c r="O70" s="25">
        <f t="shared" si="245"/>
        <v>41996.41</v>
      </c>
      <c r="P70" s="25">
        <f t="shared" si="245"/>
        <v>41996.41</v>
      </c>
      <c r="Q70" s="25">
        <f t="shared" ref="Q70" si="246">P70+Q68</f>
        <v>41996.41</v>
      </c>
      <c r="R70" s="25">
        <f t="shared" ref="R70" si="247">Q70+R68</f>
        <v>41996.41</v>
      </c>
      <c r="S70" s="25">
        <f t="shared" ref="S70" si="248">R70+S68</f>
        <v>41996.41</v>
      </c>
      <c r="T70" s="25">
        <f t="shared" ref="T70" si="249">S70+T68</f>
        <v>41996.41</v>
      </c>
      <c r="U70" s="25">
        <f t="shared" ref="U70" si="250">T70+U68</f>
        <v>41996.41</v>
      </c>
      <c r="V70" s="25">
        <f t="shared" ref="V70" si="251">U70+V68</f>
        <v>41996.41</v>
      </c>
      <c r="W70" s="25">
        <f t="shared" ref="W70" si="252">V70+W68</f>
        <v>41996.41</v>
      </c>
      <c r="X70" s="25">
        <f t="shared" ref="X70" si="253">W70+X68</f>
        <v>41996.41</v>
      </c>
      <c r="Y70" s="25">
        <f t="shared" ref="Y70" si="254">X70+Y68</f>
        <v>41996.41</v>
      </c>
      <c r="Z70" s="24">
        <f t="shared" si="15"/>
        <v>629946.15000000026</v>
      </c>
      <c r="AA70" s="31"/>
    </row>
    <row r="71" spans="1:27" x14ac:dyDescent="0.3">
      <c r="A71" s="45" t="s">
        <v>91</v>
      </c>
      <c r="B71" s="48" t="s">
        <v>92</v>
      </c>
      <c r="C71" s="51">
        <v>42698.92</v>
      </c>
      <c r="D71" s="18" t="s">
        <v>34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f>C71</f>
        <v>42698.92</v>
      </c>
      <c r="Z71" s="32">
        <f t="shared" si="15"/>
        <v>42698.92</v>
      </c>
      <c r="AA71" s="31"/>
    </row>
    <row r="72" spans="1:27" x14ac:dyDescent="0.3">
      <c r="A72" s="46"/>
      <c r="B72" s="49"/>
      <c r="C72" s="52"/>
      <c r="D72" s="13" t="s">
        <v>35</v>
      </c>
      <c r="E72" s="27">
        <f>E73/$C$71</f>
        <v>0</v>
      </c>
      <c r="F72" s="27">
        <f t="shared" ref="F72:X72" si="255">F73/$C$71</f>
        <v>0</v>
      </c>
      <c r="G72" s="27">
        <f t="shared" si="255"/>
        <v>0</v>
      </c>
      <c r="H72" s="27">
        <f t="shared" si="255"/>
        <v>0</v>
      </c>
      <c r="I72" s="27">
        <f t="shared" si="255"/>
        <v>0</v>
      </c>
      <c r="J72" s="27">
        <f t="shared" si="255"/>
        <v>0</v>
      </c>
      <c r="K72" s="27">
        <f t="shared" si="255"/>
        <v>0</v>
      </c>
      <c r="L72" s="27">
        <f t="shared" si="255"/>
        <v>0</v>
      </c>
      <c r="M72" s="27">
        <f t="shared" si="255"/>
        <v>0</v>
      </c>
      <c r="N72" s="27">
        <f t="shared" si="255"/>
        <v>0</v>
      </c>
      <c r="O72" s="27">
        <f t="shared" si="255"/>
        <v>0</v>
      </c>
      <c r="P72" s="27">
        <f t="shared" si="255"/>
        <v>0</v>
      </c>
      <c r="Q72" s="27">
        <f t="shared" si="255"/>
        <v>0</v>
      </c>
      <c r="R72" s="27">
        <f t="shared" si="255"/>
        <v>0</v>
      </c>
      <c r="S72" s="27">
        <f t="shared" si="255"/>
        <v>0</v>
      </c>
      <c r="T72" s="27">
        <f t="shared" si="255"/>
        <v>0</v>
      </c>
      <c r="U72" s="27">
        <f t="shared" si="255"/>
        <v>0</v>
      </c>
      <c r="V72" s="27">
        <f t="shared" si="255"/>
        <v>0</v>
      </c>
      <c r="W72" s="27">
        <f t="shared" si="255"/>
        <v>0</v>
      </c>
      <c r="X72" s="27">
        <f t="shared" si="255"/>
        <v>0</v>
      </c>
      <c r="Y72" s="27">
        <f>Y73/$C$71</f>
        <v>1</v>
      </c>
      <c r="Z72" s="24">
        <f t="shared" si="15"/>
        <v>1</v>
      </c>
      <c r="AA72" s="31"/>
    </row>
    <row r="73" spans="1:27" x14ac:dyDescent="0.3">
      <c r="A73" s="47"/>
      <c r="B73" s="50"/>
      <c r="C73" s="53"/>
      <c r="D73" s="14" t="s">
        <v>36</v>
      </c>
      <c r="E73" s="26">
        <f>E71</f>
        <v>0</v>
      </c>
      <c r="F73" s="26">
        <f>E73+F71</f>
        <v>0</v>
      </c>
      <c r="G73" s="26">
        <f t="shared" ref="G73:P73" si="256">F73+G71</f>
        <v>0</v>
      </c>
      <c r="H73" s="26">
        <f t="shared" si="256"/>
        <v>0</v>
      </c>
      <c r="I73" s="26">
        <f t="shared" si="256"/>
        <v>0</v>
      </c>
      <c r="J73" s="26">
        <f t="shared" si="256"/>
        <v>0</v>
      </c>
      <c r="K73" s="26">
        <f t="shared" si="256"/>
        <v>0</v>
      </c>
      <c r="L73" s="26">
        <f t="shared" si="256"/>
        <v>0</v>
      </c>
      <c r="M73" s="26">
        <f t="shared" si="256"/>
        <v>0</v>
      </c>
      <c r="N73" s="26">
        <f t="shared" si="256"/>
        <v>0</v>
      </c>
      <c r="O73" s="26">
        <f t="shared" si="256"/>
        <v>0</v>
      </c>
      <c r="P73" s="26">
        <f t="shared" si="256"/>
        <v>0</v>
      </c>
      <c r="Q73" s="26">
        <f t="shared" ref="Q73" si="257">P73+Q71</f>
        <v>0</v>
      </c>
      <c r="R73" s="26">
        <f t="shared" ref="R73" si="258">Q73+R71</f>
        <v>0</v>
      </c>
      <c r="S73" s="26">
        <f t="shared" ref="S73" si="259">R73+S71</f>
        <v>0</v>
      </c>
      <c r="T73" s="26">
        <f t="shared" ref="T73" si="260">S73+T71</f>
        <v>0</v>
      </c>
      <c r="U73" s="26">
        <f t="shared" ref="U73" si="261">T73+U71</f>
        <v>0</v>
      </c>
      <c r="V73" s="26">
        <f t="shared" ref="V73" si="262">U73+V71</f>
        <v>0</v>
      </c>
      <c r="W73" s="26">
        <f t="shared" ref="W73" si="263">V73+W71</f>
        <v>0</v>
      </c>
      <c r="X73" s="26">
        <f t="shared" ref="X73" si="264">W73+X71</f>
        <v>0</v>
      </c>
      <c r="Y73" s="26">
        <f t="shared" ref="Y73" si="265">X73+Y71</f>
        <v>42698.92</v>
      </c>
      <c r="Z73" s="24">
        <f t="shared" ref="Z73:Z91" si="266">SUM(E73:Y73)</f>
        <v>42698.92</v>
      </c>
      <c r="AA73" s="31"/>
    </row>
    <row r="74" spans="1:27" x14ac:dyDescent="0.3">
      <c r="A74" s="57" t="s">
        <v>60</v>
      </c>
      <c r="B74" s="60" t="s">
        <v>6</v>
      </c>
      <c r="C74" s="63">
        <f>SUM(C77:C91)</f>
        <v>297827.34999999998</v>
      </c>
      <c r="D74" s="18" t="s">
        <v>34</v>
      </c>
      <c r="E74" s="21">
        <f>E77+E80+E83+E86+E89</f>
        <v>0</v>
      </c>
      <c r="F74" s="21">
        <f t="shared" ref="F74:Y74" si="267">F77+F80+F83+F86+F89</f>
        <v>0</v>
      </c>
      <c r="G74" s="21">
        <f t="shared" si="267"/>
        <v>0</v>
      </c>
      <c r="H74" s="21">
        <f t="shared" si="267"/>
        <v>28104.66</v>
      </c>
      <c r="I74" s="21">
        <f t="shared" si="267"/>
        <v>28104.66</v>
      </c>
      <c r="J74" s="21">
        <f t="shared" si="267"/>
        <v>19025.89</v>
      </c>
      <c r="K74" s="21">
        <f t="shared" si="267"/>
        <v>51842.287499999999</v>
      </c>
      <c r="L74" s="21">
        <f t="shared" si="267"/>
        <v>51842.287499999999</v>
      </c>
      <c r="M74" s="21">
        <f t="shared" si="267"/>
        <v>0</v>
      </c>
      <c r="N74" s="21">
        <f t="shared" si="267"/>
        <v>51842.287499999999</v>
      </c>
      <c r="O74" s="21">
        <f t="shared" si="267"/>
        <v>51842.287499999999</v>
      </c>
      <c r="P74" s="21">
        <f t="shared" si="267"/>
        <v>15222.99</v>
      </c>
      <c r="Q74" s="21">
        <f t="shared" si="267"/>
        <v>0</v>
      </c>
      <c r="R74" s="21">
        <f t="shared" si="267"/>
        <v>0</v>
      </c>
      <c r="S74" s="21">
        <f t="shared" si="267"/>
        <v>0</v>
      </c>
      <c r="T74" s="21">
        <f t="shared" si="267"/>
        <v>0</v>
      </c>
      <c r="U74" s="21">
        <f t="shared" si="267"/>
        <v>0</v>
      </c>
      <c r="V74" s="21">
        <f t="shared" si="267"/>
        <v>0</v>
      </c>
      <c r="W74" s="21">
        <f t="shared" si="267"/>
        <v>0</v>
      </c>
      <c r="X74" s="21">
        <f t="shared" si="267"/>
        <v>0</v>
      </c>
      <c r="Y74" s="21">
        <f t="shared" si="267"/>
        <v>0</v>
      </c>
      <c r="Z74" s="32">
        <f t="shared" si="266"/>
        <v>297827.34999999998</v>
      </c>
      <c r="AA74" s="31"/>
    </row>
    <row r="75" spans="1:27" x14ac:dyDescent="0.3">
      <c r="A75" s="58"/>
      <c r="B75" s="61"/>
      <c r="C75" s="64"/>
      <c r="D75" s="13" t="s">
        <v>35</v>
      </c>
      <c r="E75" s="27">
        <f>E76/$C$74</f>
        <v>0</v>
      </c>
      <c r="F75" s="27">
        <f t="shared" ref="F75:Y75" si="268">F76/$C$74</f>
        <v>0</v>
      </c>
      <c r="G75" s="27">
        <f t="shared" si="268"/>
        <v>0</v>
      </c>
      <c r="H75" s="27">
        <f t="shared" si="268"/>
        <v>9.4365611485983408E-2</v>
      </c>
      <c r="I75" s="27">
        <f t="shared" si="268"/>
        <v>0.18873122297196682</v>
      </c>
      <c r="J75" s="27">
        <f t="shared" si="268"/>
        <v>0.25261350242011016</v>
      </c>
      <c r="K75" s="27">
        <f t="shared" si="268"/>
        <v>0.42668175874378228</v>
      </c>
      <c r="L75" s="27">
        <f t="shared" si="268"/>
        <v>0.6007500150674544</v>
      </c>
      <c r="M75" s="27">
        <f t="shared" si="268"/>
        <v>0.6007500150674544</v>
      </c>
      <c r="N75" s="27">
        <f t="shared" si="268"/>
        <v>0.77481827139112658</v>
      </c>
      <c r="O75" s="27">
        <f t="shared" si="268"/>
        <v>0.94888652771479853</v>
      </c>
      <c r="P75" s="27">
        <f t="shared" si="268"/>
        <v>1</v>
      </c>
      <c r="Q75" s="27">
        <f t="shared" si="268"/>
        <v>1</v>
      </c>
      <c r="R75" s="27">
        <f t="shared" si="268"/>
        <v>1</v>
      </c>
      <c r="S75" s="27">
        <f t="shared" si="268"/>
        <v>1</v>
      </c>
      <c r="T75" s="27">
        <f t="shared" si="268"/>
        <v>1</v>
      </c>
      <c r="U75" s="27">
        <f t="shared" si="268"/>
        <v>1</v>
      </c>
      <c r="V75" s="27">
        <f t="shared" si="268"/>
        <v>1</v>
      </c>
      <c r="W75" s="27">
        <f t="shared" si="268"/>
        <v>1</v>
      </c>
      <c r="X75" s="27">
        <f t="shared" si="268"/>
        <v>1</v>
      </c>
      <c r="Y75" s="27">
        <f t="shared" si="268"/>
        <v>1</v>
      </c>
      <c r="Z75" s="24">
        <f t="shared" si="266"/>
        <v>13.887596924862677</v>
      </c>
      <c r="AA75" s="31"/>
    </row>
    <row r="76" spans="1:27" x14ac:dyDescent="0.3">
      <c r="A76" s="59"/>
      <c r="B76" s="62"/>
      <c r="C76" s="65"/>
      <c r="D76" s="14" t="s">
        <v>36</v>
      </c>
      <c r="E76" s="26">
        <f>E74</f>
        <v>0</v>
      </c>
      <c r="F76" s="26">
        <f>E76+F74</f>
        <v>0</v>
      </c>
      <c r="G76" s="26">
        <f t="shared" ref="G76:P76" si="269">F76+G74</f>
        <v>0</v>
      </c>
      <c r="H76" s="26">
        <f t="shared" si="269"/>
        <v>28104.66</v>
      </c>
      <c r="I76" s="26">
        <f t="shared" si="269"/>
        <v>56209.32</v>
      </c>
      <c r="J76" s="26">
        <f t="shared" si="269"/>
        <v>75235.209999999992</v>
      </c>
      <c r="K76" s="26">
        <f t="shared" si="269"/>
        <v>127077.4975</v>
      </c>
      <c r="L76" s="26">
        <f t="shared" si="269"/>
        <v>178919.785</v>
      </c>
      <c r="M76" s="26">
        <f t="shared" si="269"/>
        <v>178919.785</v>
      </c>
      <c r="N76" s="26">
        <f t="shared" si="269"/>
        <v>230762.07250000001</v>
      </c>
      <c r="O76" s="26">
        <f t="shared" si="269"/>
        <v>282604.36</v>
      </c>
      <c r="P76" s="26">
        <f t="shared" si="269"/>
        <v>297827.34999999998</v>
      </c>
      <c r="Q76" s="26">
        <f t="shared" ref="Q76" si="270">P76+Q74</f>
        <v>297827.34999999998</v>
      </c>
      <c r="R76" s="26">
        <f t="shared" ref="R76" si="271">Q76+R74</f>
        <v>297827.34999999998</v>
      </c>
      <c r="S76" s="26">
        <f t="shared" ref="S76" si="272">R76+S74</f>
        <v>297827.34999999998</v>
      </c>
      <c r="T76" s="26">
        <f t="shared" ref="T76" si="273">S76+T74</f>
        <v>297827.34999999998</v>
      </c>
      <c r="U76" s="26">
        <f t="shared" ref="U76" si="274">T76+U74</f>
        <v>297827.34999999998</v>
      </c>
      <c r="V76" s="26">
        <f t="shared" ref="V76" si="275">U76+V74</f>
        <v>297827.34999999998</v>
      </c>
      <c r="W76" s="26">
        <f t="shared" ref="W76" si="276">V76+W74</f>
        <v>297827.34999999998</v>
      </c>
      <c r="X76" s="26">
        <f t="shared" ref="X76" si="277">W76+X74</f>
        <v>297827.34999999998</v>
      </c>
      <c r="Y76" s="26">
        <f t="shared" ref="Y76" si="278">X76+Y74</f>
        <v>297827.34999999998</v>
      </c>
      <c r="Z76" s="24">
        <f t="shared" si="266"/>
        <v>4136106.1900000009</v>
      </c>
      <c r="AA76" s="31"/>
    </row>
    <row r="77" spans="1:27" x14ac:dyDescent="0.3">
      <c r="A77" s="45" t="s">
        <v>61</v>
      </c>
      <c r="B77" s="48" t="s">
        <v>5</v>
      </c>
      <c r="C77" s="51">
        <v>56209.32</v>
      </c>
      <c r="D77" s="18" t="s">
        <v>34</v>
      </c>
      <c r="E77" s="21">
        <v>0</v>
      </c>
      <c r="F77" s="21">
        <v>0</v>
      </c>
      <c r="G77" s="21">
        <v>0</v>
      </c>
      <c r="H77" s="21">
        <f>$C$77/2</f>
        <v>28104.66</v>
      </c>
      <c r="I77" s="21">
        <f>$C$77/2</f>
        <v>28104.66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32">
        <f t="shared" si="266"/>
        <v>56209.32</v>
      </c>
      <c r="AA77" s="31"/>
    </row>
    <row r="78" spans="1:27" x14ac:dyDescent="0.3">
      <c r="A78" s="46"/>
      <c r="B78" s="49"/>
      <c r="C78" s="52"/>
      <c r="D78" s="13" t="s">
        <v>35</v>
      </c>
      <c r="E78" s="27">
        <f>E79/$C$77</f>
        <v>0</v>
      </c>
      <c r="F78" s="27">
        <f t="shared" ref="F78:Y78" si="279">F79/$C$77</f>
        <v>0</v>
      </c>
      <c r="G78" s="27">
        <f t="shared" si="279"/>
        <v>0</v>
      </c>
      <c r="H78" s="27">
        <f t="shared" si="279"/>
        <v>0.5</v>
      </c>
      <c r="I78" s="27">
        <f t="shared" si="279"/>
        <v>1</v>
      </c>
      <c r="J78" s="27">
        <f t="shared" si="279"/>
        <v>1</v>
      </c>
      <c r="K78" s="27">
        <f t="shared" si="279"/>
        <v>1</v>
      </c>
      <c r="L78" s="27">
        <f t="shared" si="279"/>
        <v>1</v>
      </c>
      <c r="M78" s="27">
        <f t="shared" si="279"/>
        <v>1</v>
      </c>
      <c r="N78" s="27">
        <f t="shared" si="279"/>
        <v>1</v>
      </c>
      <c r="O78" s="27">
        <f t="shared" si="279"/>
        <v>1</v>
      </c>
      <c r="P78" s="27">
        <f t="shared" si="279"/>
        <v>1</v>
      </c>
      <c r="Q78" s="27">
        <f t="shared" si="279"/>
        <v>1</v>
      </c>
      <c r="R78" s="27">
        <f t="shared" si="279"/>
        <v>1</v>
      </c>
      <c r="S78" s="27">
        <f t="shared" si="279"/>
        <v>1</v>
      </c>
      <c r="T78" s="27">
        <f t="shared" si="279"/>
        <v>1</v>
      </c>
      <c r="U78" s="27">
        <f t="shared" si="279"/>
        <v>1</v>
      </c>
      <c r="V78" s="27">
        <f t="shared" si="279"/>
        <v>1</v>
      </c>
      <c r="W78" s="27">
        <f t="shared" si="279"/>
        <v>1</v>
      </c>
      <c r="X78" s="27">
        <f t="shared" si="279"/>
        <v>1</v>
      </c>
      <c r="Y78" s="27">
        <f t="shared" si="279"/>
        <v>1</v>
      </c>
      <c r="Z78" s="24">
        <f t="shared" si="266"/>
        <v>17.5</v>
      </c>
      <c r="AA78" s="31"/>
    </row>
    <row r="79" spans="1:27" x14ac:dyDescent="0.3">
      <c r="A79" s="47"/>
      <c r="B79" s="50"/>
      <c r="C79" s="53"/>
      <c r="D79" s="14" t="s">
        <v>36</v>
      </c>
      <c r="E79" s="26">
        <f>E77</f>
        <v>0</v>
      </c>
      <c r="F79" s="26">
        <f>E79+F77</f>
        <v>0</v>
      </c>
      <c r="G79" s="26">
        <f t="shared" ref="G79:P79" si="280">F79+G77</f>
        <v>0</v>
      </c>
      <c r="H79" s="26">
        <f t="shared" si="280"/>
        <v>28104.66</v>
      </c>
      <c r="I79" s="26">
        <f t="shared" si="280"/>
        <v>56209.32</v>
      </c>
      <c r="J79" s="26">
        <f t="shared" si="280"/>
        <v>56209.32</v>
      </c>
      <c r="K79" s="26">
        <f t="shared" si="280"/>
        <v>56209.32</v>
      </c>
      <c r="L79" s="26">
        <f t="shared" si="280"/>
        <v>56209.32</v>
      </c>
      <c r="M79" s="26">
        <f t="shared" si="280"/>
        <v>56209.32</v>
      </c>
      <c r="N79" s="26">
        <f t="shared" si="280"/>
        <v>56209.32</v>
      </c>
      <c r="O79" s="26">
        <f t="shared" si="280"/>
        <v>56209.32</v>
      </c>
      <c r="P79" s="26">
        <f t="shared" si="280"/>
        <v>56209.32</v>
      </c>
      <c r="Q79" s="26">
        <f t="shared" ref="Q79" si="281">P79+Q77</f>
        <v>56209.32</v>
      </c>
      <c r="R79" s="26">
        <f t="shared" ref="R79" si="282">Q79+R77</f>
        <v>56209.32</v>
      </c>
      <c r="S79" s="26">
        <f t="shared" ref="S79" si="283">R79+S77</f>
        <v>56209.32</v>
      </c>
      <c r="T79" s="26">
        <f t="shared" ref="T79" si="284">S79+T77</f>
        <v>56209.32</v>
      </c>
      <c r="U79" s="26">
        <f t="shared" ref="U79" si="285">T79+U77</f>
        <v>56209.32</v>
      </c>
      <c r="V79" s="26">
        <f t="shared" ref="V79" si="286">U79+V77</f>
        <v>56209.32</v>
      </c>
      <c r="W79" s="26">
        <f t="shared" ref="W79" si="287">V79+W77</f>
        <v>56209.32</v>
      </c>
      <c r="X79" s="26">
        <f t="shared" ref="X79" si="288">W79+X77</f>
        <v>56209.32</v>
      </c>
      <c r="Y79" s="26">
        <f t="shared" ref="Y79" si="289">X79+Y77</f>
        <v>56209.32</v>
      </c>
      <c r="Z79" s="24">
        <f t="shared" si="266"/>
        <v>983663.09999999963</v>
      </c>
      <c r="AA79" s="31"/>
    </row>
    <row r="80" spans="1:27" x14ac:dyDescent="0.3">
      <c r="A80" s="45" t="s">
        <v>62</v>
      </c>
      <c r="B80" s="48" t="s">
        <v>4</v>
      </c>
      <c r="C80" s="51">
        <v>19025.89</v>
      </c>
      <c r="D80" s="18" t="s">
        <v>34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f>C80</f>
        <v>19025.89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32">
        <f t="shared" si="266"/>
        <v>19025.89</v>
      </c>
      <c r="AA80" s="31"/>
    </row>
    <row r="81" spans="1:27" x14ac:dyDescent="0.3">
      <c r="A81" s="46"/>
      <c r="B81" s="49"/>
      <c r="C81" s="52"/>
      <c r="D81" s="13" t="s">
        <v>35</v>
      </c>
      <c r="E81" s="27">
        <f>E82/$C$80</f>
        <v>0</v>
      </c>
      <c r="F81" s="27">
        <f t="shared" ref="F81:Y81" si="290">F82/$C$80</f>
        <v>0</v>
      </c>
      <c r="G81" s="27">
        <f t="shared" si="290"/>
        <v>0</v>
      </c>
      <c r="H81" s="27">
        <f t="shared" si="290"/>
        <v>0</v>
      </c>
      <c r="I81" s="27">
        <f t="shared" si="290"/>
        <v>0</v>
      </c>
      <c r="J81" s="27">
        <f t="shared" si="290"/>
        <v>1</v>
      </c>
      <c r="K81" s="27">
        <f t="shared" si="290"/>
        <v>1</v>
      </c>
      <c r="L81" s="27">
        <f t="shared" si="290"/>
        <v>1</v>
      </c>
      <c r="M81" s="27">
        <f t="shared" si="290"/>
        <v>1</v>
      </c>
      <c r="N81" s="27">
        <f t="shared" si="290"/>
        <v>1</v>
      </c>
      <c r="O81" s="27">
        <f t="shared" si="290"/>
        <v>1</v>
      </c>
      <c r="P81" s="27">
        <f t="shared" si="290"/>
        <v>1</v>
      </c>
      <c r="Q81" s="27">
        <f t="shared" si="290"/>
        <v>1</v>
      </c>
      <c r="R81" s="27">
        <f t="shared" si="290"/>
        <v>1</v>
      </c>
      <c r="S81" s="27">
        <f t="shared" si="290"/>
        <v>1</v>
      </c>
      <c r="T81" s="27">
        <f t="shared" si="290"/>
        <v>1</v>
      </c>
      <c r="U81" s="27">
        <f t="shared" si="290"/>
        <v>1</v>
      </c>
      <c r="V81" s="27">
        <f t="shared" si="290"/>
        <v>1</v>
      </c>
      <c r="W81" s="27">
        <f t="shared" si="290"/>
        <v>1</v>
      </c>
      <c r="X81" s="27">
        <f t="shared" si="290"/>
        <v>1</v>
      </c>
      <c r="Y81" s="27">
        <f t="shared" si="290"/>
        <v>1</v>
      </c>
      <c r="Z81" s="24">
        <f t="shared" si="266"/>
        <v>16</v>
      </c>
      <c r="AA81" s="31"/>
    </row>
    <row r="82" spans="1:27" x14ac:dyDescent="0.3">
      <c r="A82" s="47"/>
      <c r="B82" s="50"/>
      <c r="C82" s="53"/>
      <c r="D82" s="14" t="s">
        <v>36</v>
      </c>
      <c r="E82" s="26">
        <f>E80</f>
        <v>0</v>
      </c>
      <c r="F82" s="26">
        <f>E82+F80</f>
        <v>0</v>
      </c>
      <c r="G82" s="26">
        <f t="shared" ref="G82:P82" si="291">F82+G80</f>
        <v>0</v>
      </c>
      <c r="H82" s="26">
        <f t="shared" si="291"/>
        <v>0</v>
      </c>
      <c r="I82" s="26">
        <f t="shared" si="291"/>
        <v>0</v>
      </c>
      <c r="J82" s="26">
        <f t="shared" si="291"/>
        <v>19025.89</v>
      </c>
      <c r="K82" s="26">
        <f t="shared" si="291"/>
        <v>19025.89</v>
      </c>
      <c r="L82" s="26">
        <f t="shared" si="291"/>
        <v>19025.89</v>
      </c>
      <c r="M82" s="26">
        <f t="shared" si="291"/>
        <v>19025.89</v>
      </c>
      <c r="N82" s="26">
        <f t="shared" si="291"/>
        <v>19025.89</v>
      </c>
      <c r="O82" s="26">
        <f t="shared" si="291"/>
        <v>19025.89</v>
      </c>
      <c r="P82" s="26">
        <f t="shared" si="291"/>
        <v>19025.89</v>
      </c>
      <c r="Q82" s="26">
        <f t="shared" ref="Q82" si="292">P82+Q80</f>
        <v>19025.89</v>
      </c>
      <c r="R82" s="26">
        <f t="shared" ref="R82" si="293">Q82+R80</f>
        <v>19025.89</v>
      </c>
      <c r="S82" s="26">
        <f t="shared" ref="S82" si="294">R82+S80</f>
        <v>19025.89</v>
      </c>
      <c r="T82" s="26">
        <f t="shared" ref="T82" si="295">S82+T80</f>
        <v>19025.89</v>
      </c>
      <c r="U82" s="26">
        <f t="shared" ref="U82" si="296">T82+U80</f>
        <v>19025.89</v>
      </c>
      <c r="V82" s="26">
        <f t="shared" ref="V82" si="297">U82+V80</f>
        <v>19025.89</v>
      </c>
      <c r="W82" s="26">
        <f t="shared" ref="W82" si="298">V82+W80</f>
        <v>19025.89</v>
      </c>
      <c r="X82" s="26">
        <f t="shared" ref="X82" si="299">W82+X80</f>
        <v>19025.89</v>
      </c>
      <c r="Y82" s="26">
        <f t="shared" ref="Y82" si="300">X82+Y80</f>
        <v>19025.89</v>
      </c>
      <c r="Z82" s="24">
        <f t="shared" si="266"/>
        <v>304414.24000000011</v>
      </c>
      <c r="AA82" s="31"/>
    </row>
    <row r="83" spans="1:27" x14ac:dyDescent="0.3">
      <c r="A83" s="45" t="s">
        <v>63</v>
      </c>
      <c r="B83" s="48" t="s">
        <v>3</v>
      </c>
      <c r="C83" s="51">
        <v>75530.320000000007</v>
      </c>
      <c r="D83" s="18" t="s">
        <v>34</v>
      </c>
      <c r="E83" s="21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f>$C$83/4</f>
        <v>18882.580000000002</v>
      </c>
      <c r="L83" s="21">
        <f>$C$83/4</f>
        <v>18882.580000000002</v>
      </c>
      <c r="M83" s="21">
        <v>0</v>
      </c>
      <c r="N83" s="21">
        <f>$C$83/4</f>
        <v>18882.580000000002</v>
      </c>
      <c r="O83" s="21">
        <f>$C$83/4</f>
        <v>18882.580000000002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32">
        <f t="shared" si="266"/>
        <v>75530.320000000007</v>
      </c>
      <c r="AA83" s="31"/>
    </row>
    <row r="84" spans="1:27" x14ac:dyDescent="0.3">
      <c r="A84" s="46"/>
      <c r="B84" s="49"/>
      <c r="C84" s="52"/>
      <c r="D84" s="13" t="s">
        <v>35</v>
      </c>
      <c r="E84" s="27">
        <f>E85/$C$83</f>
        <v>0</v>
      </c>
      <c r="F84" s="27">
        <f t="shared" ref="F84:Y84" si="301">F85/$C$83</f>
        <v>0</v>
      </c>
      <c r="G84" s="27">
        <f t="shared" si="301"/>
        <v>0</v>
      </c>
      <c r="H84" s="27">
        <f t="shared" si="301"/>
        <v>0</v>
      </c>
      <c r="I84" s="27">
        <f t="shared" si="301"/>
        <v>0</v>
      </c>
      <c r="J84" s="27">
        <f t="shared" si="301"/>
        <v>0</v>
      </c>
      <c r="K84" s="27">
        <f t="shared" si="301"/>
        <v>0.25</v>
      </c>
      <c r="L84" s="27">
        <f t="shared" si="301"/>
        <v>0.5</v>
      </c>
      <c r="M84" s="27">
        <f t="shared" si="301"/>
        <v>0.5</v>
      </c>
      <c r="N84" s="27">
        <f t="shared" si="301"/>
        <v>0.75</v>
      </c>
      <c r="O84" s="27">
        <f t="shared" si="301"/>
        <v>1</v>
      </c>
      <c r="P84" s="27">
        <f t="shared" si="301"/>
        <v>1</v>
      </c>
      <c r="Q84" s="27">
        <f t="shared" si="301"/>
        <v>1</v>
      </c>
      <c r="R84" s="27">
        <f t="shared" si="301"/>
        <v>1</v>
      </c>
      <c r="S84" s="27">
        <f t="shared" si="301"/>
        <v>1</v>
      </c>
      <c r="T84" s="27">
        <f t="shared" si="301"/>
        <v>1</v>
      </c>
      <c r="U84" s="27">
        <f t="shared" si="301"/>
        <v>1</v>
      </c>
      <c r="V84" s="27">
        <f t="shared" si="301"/>
        <v>1</v>
      </c>
      <c r="W84" s="27">
        <f t="shared" si="301"/>
        <v>1</v>
      </c>
      <c r="X84" s="27">
        <f t="shared" si="301"/>
        <v>1</v>
      </c>
      <c r="Y84" s="27">
        <f t="shared" si="301"/>
        <v>1</v>
      </c>
      <c r="Z84" s="24">
        <f t="shared" si="266"/>
        <v>13</v>
      </c>
      <c r="AA84" s="31"/>
    </row>
    <row r="85" spans="1:27" x14ac:dyDescent="0.3">
      <c r="A85" s="47"/>
      <c r="B85" s="50"/>
      <c r="C85" s="53"/>
      <c r="D85" s="14" t="s">
        <v>36</v>
      </c>
      <c r="E85" s="26">
        <f>E83</f>
        <v>0</v>
      </c>
      <c r="F85" s="26">
        <f>E85+F83</f>
        <v>0</v>
      </c>
      <c r="G85" s="26">
        <f t="shared" ref="G85:P85" si="302">F85+G83</f>
        <v>0</v>
      </c>
      <c r="H85" s="26">
        <f t="shared" si="302"/>
        <v>0</v>
      </c>
      <c r="I85" s="26">
        <f t="shared" si="302"/>
        <v>0</v>
      </c>
      <c r="J85" s="26">
        <f t="shared" si="302"/>
        <v>0</v>
      </c>
      <c r="K85" s="26">
        <f t="shared" si="302"/>
        <v>18882.580000000002</v>
      </c>
      <c r="L85" s="26">
        <f t="shared" si="302"/>
        <v>37765.160000000003</v>
      </c>
      <c r="M85" s="26">
        <f t="shared" si="302"/>
        <v>37765.160000000003</v>
      </c>
      <c r="N85" s="26">
        <f t="shared" si="302"/>
        <v>56647.740000000005</v>
      </c>
      <c r="O85" s="26">
        <f t="shared" si="302"/>
        <v>75530.320000000007</v>
      </c>
      <c r="P85" s="26">
        <f t="shared" si="302"/>
        <v>75530.320000000007</v>
      </c>
      <c r="Q85" s="26">
        <f t="shared" ref="Q85" si="303">P85+Q83</f>
        <v>75530.320000000007</v>
      </c>
      <c r="R85" s="26">
        <f t="shared" ref="R85" si="304">Q85+R83</f>
        <v>75530.320000000007</v>
      </c>
      <c r="S85" s="26">
        <f t="shared" ref="S85" si="305">R85+S83</f>
        <v>75530.320000000007</v>
      </c>
      <c r="T85" s="26">
        <f t="shared" ref="T85" si="306">S85+T83</f>
        <v>75530.320000000007</v>
      </c>
      <c r="U85" s="26">
        <f t="shared" ref="U85" si="307">T85+U83</f>
        <v>75530.320000000007</v>
      </c>
      <c r="V85" s="26">
        <f t="shared" ref="V85" si="308">U85+V83</f>
        <v>75530.320000000007</v>
      </c>
      <c r="W85" s="26">
        <f t="shared" ref="W85" si="309">V85+W83</f>
        <v>75530.320000000007</v>
      </c>
      <c r="X85" s="26">
        <f t="shared" ref="X85" si="310">W85+X83</f>
        <v>75530.320000000007</v>
      </c>
      <c r="Y85" s="26">
        <f t="shared" ref="Y85" si="311">X85+Y83</f>
        <v>75530.320000000007</v>
      </c>
      <c r="Z85" s="24">
        <f t="shared" si="266"/>
        <v>981894.16000000038</v>
      </c>
      <c r="AA85" s="31"/>
    </row>
    <row r="86" spans="1:27" x14ac:dyDescent="0.3">
      <c r="A86" s="45" t="s">
        <v>64</v>
      </c>
      <c r="B86" s="48" t="s">
        <v>2</v>
      </c>
      <c r="C86" s="51">
        <v>131838.82999999999</v>
      </c>
      <c r="D86" s="18" t="s">
        <v>34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f>$C$86/4</f>
        <v>32959.707499999997</v>
      </c>
      <c r="L86" s="21">
        <f>$C$86/4</f>
        <v>32959.707499999997</v>
      </c>
      <c r="M86" s="21">
        <v>0</v>
      </c>
      <c r="N86" s="21">
        <f>$C$86/4</f>
        <v>32959.707499999997</v>
      </c>
      <c r="O86" s="21">
        <f>$C$86/4</f>
        <v>32959.707499999997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  <c r="W86" s="21">
        <v>0</v>
      </c>
      <c r="X86" s="21">
        <v>0</v>
      </c>
      <c r="Y86" s="21">
        <v>0</v>
      </c>
      <c r="Z86" s="32">
        <f t="shared" si="266"/>
        <v>131838.82999999999</v>
      </c>
      <c r="AA86" s="31"/>
    </row>
    <row r="87" spans="1:27" x14ac:dyDescent="0.3">
      <c r="A87" s="46"/>
      <c r="B87" s="49"/>
      <c r="C87" s="52"/>
      <c r="D87" s="13" t="s">
        <v>35</v>
      </c>
      <c r="E87" s="27">
        <f>E88/$C$86</f>
        <v>0</v>
      </c>
      <c r="F87" s="27">
        <f t="shared" ref="F87:Y87" si="312">F88/$C$86</f>
        <v>0</v>
      </c>
      <c r="G87" s="27">
        <f t="shared" si="312"/>
        <v>0</v>
      </c>
      <c r="H87" s="27">
        <f t="shared" si="312"/>
        <v>0</v>
      </c>
      <c r="I87" s="27">
        <f t="shared" si="312"/>
        <v>0</v>
      </c>
      <c r="J87" s="27">
        <f t="shared" si="312"/>
        <v>0</v>
      </c>
      <c r="K87" s="27">
        <f t="shared" si="312"/>
        <v>0.25</v>
      </c>
      <c r="L87" s="27">
        <f t="shared" si="312"/>
        <v>0.5</v>
      </c>
      <c r="M87" s="27">
        <f t="shared" si="312"/>
        <v>0.5</v>
      </c>
      <c r="N87" s="27">
        <f t="shared" si="312"/>
        <v>0.75</v>
      </c>
      <c r="O87" s="27">
        <f t="shared" si="312"/>
        <v>1</v>
      </c>
      <c r="P87" s="27">
        <f t="shared" si="312"/>
        <v>1</v>
      </c>
      <c r="Q87" s="27">
        <f t="shared" si="312"/>
        <v>1</v>
      </c>
      <c r="R87" s="27">
        <f t="shared" si="312"/>
        <v>1</v>
      </c>
      <c r="S87" s="27">
        <f t="shared" si="312"/>
        <v>1</v>
      </c>
      <c r="T87" s="27">
        <f t="shared" si="312"/>
        <v>1</v>
      </c>
      <c r="U87" s="27">
        <f t="shared" si="312"/>
        <v>1</v>
      </c>
      <c r="V87" s="27">
        <f t="shared" si="312"/>
        <v>1</v>
      </c>
      <c r="W87" s="27">
        <f t="shared" si="312"/>
        <v>1</v>
      </c>
      <c r="X87" s="27">
        <f t="shared" si="312"/>
        <v>1</v>
      </c>
      <c r="Y87" s="27">
        <f t="shared" si="312"/>
        <v>1</v>
      </c>
      <c r="Z87" s="24">
        <f t="shared" si="266"/>
        <v>13</v>
      </c>
      <c r="AA87" s="31"/>
    </row>
    <row r="88" spans="1:27" x14ac:dyDescent="0.3">
      <c r="A88" s="47"/>
      <c r="B88" s="50"/>
      <c r="C88" s="53"/>
      <c r="D88" s="14" t="s">
        <v>36</v>
      </c>
      <c r="E88" s="26">
        <f>E86</f>
        <v>0</v>
      </c>
      <c r="F88" s="26">
        <f>E88+F86</f>
        <v>0</v>
      </c>
      <c r="G88" s="26">
        <f t="shared" ref="G88:P88" si="313">F88+G86</f>
        <v>0</v>
      </c>
      <c r="H88" s="26">
        <f t="shared" si="313"/>
        <v>0</v>
      </c>
      <c r="I88" s="26">
        <f t="shared" si="313"/>
        <v>0</v>
      </c>
      <c r="J88" s="26">
        <f t="shared" si="313"/>
        <v>0</v>
      </c>
      <c r="K88" s="26">
        <f t="shared" si="313"/>
        <v>32959.707499999997</v>
      </c>
      <c r="L88" s="26">
        <f t="shared" si="313"/>
        <v>65919.414999999994</v>
      </c>
      <c r="M88" s="26">
        <f t="shared" si="313"/>
        <v>65919.414999999994</v>
      </c>
      <c r="N88" s="26">
        <f t="shared" si="313"/>
        <v>98879.122499999998</v>
      </c>
      <c r="O88" s="26">
        <f t="shared" si="313"/>
        <v>131838.82999999999</v>
      </c>
      <c r="P88" s="26">
        <f t="shared" si="313"/>
        <v>131838.82999999999</v>
      </c>
      <c r="Q88" s="26">
        <f t="shared" ref="Q88" si="314">P88+Q86</f>
        <v>131838.82999999999</v>
      </c>
      <c r="R88" s="26">
        <f t="shared" ref="R88" si="315">Q88+R86</f>
        <v>131838.82999999999</v>
      </c>
      <c r="S88" s="26">
        <f t="shared" ref="S88" si="316">R88+S86</f>
        <v>131838.82999999999</v>
      </c>
      <c r="T88" s="26">
        <f t="shared" ref="T88" si="317">S88+T86</f>
        <v>131838.82999999999</v>
      </c>
      <c r="U88" s="26">
        <f t="shared" ref="U88" si="318">T88+U86</f>
        <v>131838.82999999999</v>
      </c>
      <c r="V88" s="26">
        <f t="shared" ref="V88" si="319">U88+V86</f>
        <v>131838.82999999999</v>
      </c>
      <c r="W88" s="26">
        <f t="shared" ref="W88" si="320">V88+W86</f>
        <v>131838.82999999999</v>
      </c>
      <c r="X88" s="26">
        <f t="shared" ref="X88" si="321">W88+X86</f>
        <v>131838.82999999999</v>
      </c>
      <c r="Y88" s="26">
        <f t="shared" ref="Y88" si="322">X88+Y86</f>
        <v>131838.82999999999</v>
      </c>
      <c r="Z88" s="24">
        <f t="shared" si="266"/>
        <v>1713904.7900000003</v>
      </c>
      <c r="AA88" s="31"/>
    </row>
    <row r="89" spans="1:27" x14ac:dyDescent="0.3">
      <c r="A89" s="45" t="s">
        <v>65</v>
      </c>
      <c r="B89" s="48" t="s">
        <v>1</v>
      </c>
      <c r="C89" s="51">
        <v>15222.99</v>
      </c>
      <c r="D89" s="18" t="s">
        <v>34</v>
      </c>
      <c r="E89" s="21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f>C89</f>
        <v>15222.99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32">
        <f t="shared" si="266"/>
        <v>15222.99</v>
      </c>
      <c r="AA89" s="31"/>
    </row>
    <row r="90" spans="1:27" x14ac:dyDescent="0.3">
      <c r="A90" s="46"/>
      <c r="B90" s="49"/>
      <c r="C90" s="52"/>
      <c r="D90" s="13" t="s">
        <v>35</v>
      </c>
      <c r="E90" s="27">
        <f>E91/$C$89</f>
        <v>0</v>
      </c>
      <c r="F90" s="27">
        <f t="shared" ref="F90:Y90" si="323">F91/$C$89</f>
        <v>0</v>
      </c>
      <c r="G90" s="27">
        <f t="shared" si="323"/>
        <v>0</v>
      </c>
      <c r="H90" s="27">
        <f t="shared" si="323"/>
        <v>0</v>
      </c>
      <c r="I90" s="27">
        <f t="shared" si="323"/>
        <v>0</v>
      </c>
      <c r="J90" s="27">
        <f t="shared" si="323"/>
        <v>0</v>
      </c>
      <c r="K90" s="27">
        <f t="shared" si="323"/>
        <v>0</v>
      </c>
      <c r="L90" s="27">
        <f t="shared" si="323"/>
        <v>0</v>
      </c>
      <c r="M90" s="27">
        <f t="shared" si="323"/>
        <v>0</v>
      </c>
      <c r="N90" s="27">
        <f t="shared" si="323"/>
        <v>0</v>
      </c>
      <c r="O90" s="27">
        <f t="shared" si="323"/>
        <v>0</v>
      </c>
      <c r="P90" s="27">
        <f t="shared" si="323"/>
        <v>1</v>
      </c>
      <c r="Q90" s="27">
        <f t="shared" si="323"/>
        <v>1</v>
      </c>
      <c r="R90" s="27">
        <f t="shared" si="323"/>
        <v>1</v>
      </c>
      <c r="S90" s="27">
        <f t="shared" si="323"/>
        <v>1</v>
      </c>
      <c r="T90" s="27">
        <f t="shared" si="323"/>
        <v>1</v>
      </c>
      <c r="U90" s="27">
        <f t="shared" si="323"/>
        <v>1</v>
      </c>
      <c r="V90" s="27">
        <f t="shared" si="323"/>
        <v>1</v>
      </c>
      <c r="W90" s="27">
        <f t="shared" si="323"/>
        <v>1</v>
      </c>
      <c r="X90" s="27">
        <f t="shared" si="323"/>
        <v>1</v>
      </c>
      <c r="Y90" s="27">
        <f t="shared" si="323"/>
        <v>1</v>
      </c>
      <c r="Z90" s="24">
        <f t="shared" si="266"/>
        <v>10</v>
      </c>
    </row>
    <row r="91" spans="1:27" x14ac:dyDescent="0.3">
      <c r="A91" s="54"/>
      <c r="B91" s="55"/>
      <c r="C91" s="56"/>
      <c r="D91" s="14" t="s">
        <v>36</v>
      </c>
      <c r="E91" s="26">
        <f>E89</f>
        <v>0</v>
      </c>
      <c r="F91" s="26">
        <f>E91+F89</f>
        <v>0</v>
      </c>
      <c r="G91" s="26">
        <f t="shared" ref="G91:P91" si="324">F91+G89</f>
        <v>0</v>
      </c>
      <c r="H91" s="26">
        <f t="shared" si="324"/>
        <v>0</v>
      </c>
      <c r="I91" s="26">
        <f t="shared" si="324"/>
        <v>0</v>
      </c>
      <c r="J91" s="26">
        <f t="shared" si="324"/>
        <v>0</v>
      </c>
      <c r="K91" s="26">
        <f t="shared" si="324"/>
        <v>0</v>
      </c>
      <c r="L91" s="26">
        <f t="shared" si="324"/>
        <v>0</v>
      </c>
      <c r="M91" s="26">
        <f t="shared" si="324"/>
        <v>0</v>
      </c>
      <c r="N91" s="26">
        <f t="shared" si="324"/>
        <v>0</v>
      </c>
      <c r="O91" s="26">
        <f t="shared" si="324"/>
        <v>0</v>
      </c>
      <c r="P91" s="26">
        <f t="shared" si="324"/>
        <v>15222.99</v>
      </c>
      <c r="Q91" s="26">
        <f t="shared" ref="Q91" si="325">P91+Q89</f>
        <v>15222.99</v>
      </c>
      <c r="R91" s="26">
        <f t="shared" ref="R91" si="326">Q91+R89</f>
        <v>15222.99</v>
      </c>
      <c r="S91" s="26">
        <f t="shared" ref="S91" si="327">R91+S89</f>
        <v>15222.99</v>
      </c>
      <c r="T91" s="26">
        <f t="shared" ref="T91" si="328">S91+T89</f>
        <v>15222.99</v>
      </c>
      <c r="U91" s="26">
        <f t="shared" ref="U91" si="329">T91+U89</f>
        <v>15222.99</v>
      </c>
      <c r="V91" s="26">
        <f t="shared" ref="V91" si="330">U91+V89</f>
        <v>15222.99</v>
      </c>
      <c r="W91" s="26">
        <f t="shared" ref="W91" si="331">V91+W89</f>
        <v>15222.99</v>
      </c>
      <c r="X91" s="26">
        <f t="shared" ref="X91" si="332">W91+X89</f>
        <v>15222.99</v>
      </c>
      <c r="Y91" s="26">
        <f t="shared" ref="Y91" si="333">X91+Y89</f>
        <v>15222.99</v>
      </c>
      <c r="Z91" s="24">
        <f t="shared" si="266"/>
        <v>152229.9</v>
      </c>
    </row>
  </sheetData>
  <mergeCells count="92">
    <mergeCell ref="A1:Y1"/>
    <mergeCell ref="E2:P2"/>
    <mergeCell ref="Q2:Y2"/>
    <mergeCell ref="A11:A13"/>
    <mergeCell ref="B11:B13"/>
    <mergeCell ref="C11:C13"/>
    <mergeCell ref="A4:B7"/>
    <mergeCell ref="C4:C7"/>
    <mergeCell ref="A8:A10"/>
    <mergeCell ref="B8:B10"/>
    <mergeCell ref="C8:C10"/>
    <mergeCell ref="C2:C3"/>
    <mergeCell ref="A2:B3"/>
    <mergeCell ref="D2:D3"/>
    <mergeCell ref="A14:A16"/>
    <mergeCell ref="B14:B16"/>
    <mergeCell ref="C14:C16"/>
    <mergeCell ref="A17:A19"/>
    <mergeCell ref="B17:B19"/>
    <mergeCell ref="C17:C19"/>
    <mergeCell ref="A20:A22"/>
    <mergeCell ref="B20:B22"/>
    <mergeCell ref="C20:C22"/>
    <mergeCell ref="A23:A25"/>
    <mergeCell ref="B23:B25"/>
    <mergeCell ref="C23:C25"/>
    <mergeCell ref="A26:A28"/>
    <mergeCell ref="B26:B28"/>
    <mergeCell ref="C26:C28"/>
    <mergeCell ref="A29:A31"/>
    <mergeCell ref="B29:B31"/>
    <mergeCell ref="C29:C31"/>
    <mergeCell ref="A32:A34"/>
    <mergeCell ref="B32:B34"/>
    <mergeCell ref="C32:C34"/>
    <mergeCell ref="A35:A37"/>
    <mergeCell ref="B35:B37"/>
    <mergeCell ref="C35:C37"/>
    <mergeCell ref="A38:A40"/>
    <mergeCell ref="B38:B40"/>
    <mergeCell ref="C38:C40"/>
    <mergeCell ref="A41:A43"/>
    <mergeCell ref="B41:B43"/>
    <mergeCell ref="C41:C43"/>
    <mergeCell ref="A44:A46"/>
    <mergeCell ref="B44:B46"/>
    <mergeCell ref="C44:C46"/>
    <mergeCell ref="A47:A49"/>
    <mergeCell ref="B47:B49"/>
    <mergeCell ref="C47:C49"/>
    <mergeCell ref="A50:A52"/>
    <mergeCell ref="B50:B52"/>
    <mergeCell ref="C50:C52"/>
    <mergeCell ref="A53:A55"/>
    <mergeCell ref="B53:B55"/>
    <mergeCell ref="C53:C55"/>
    <mergeCell ref="A56:A58"/>
    <mergeCell ref="B56:B58"/>
    <mergeCell ref="C56:C58"/>
    <mergeCell ref="A59:A61"/>
    <mergeCell ref="B59:B61"/>
    <mergeCell ref="C59:C61"/>
    <mergeCell ref="A62:A64"/>
    <mergeCell ref="B62:B64"/>
    <mergeCell ref="C62:C64"/>
    <mergeCell ref="A65:A67"/>
    <mergeCell ref="B65:B67"/>
    <mergeCell ref="C65:C67"/>
    <mergeCell ref="B80:B82"/>
    <mergeCell ref="C80:C82"/>
    <mergeCell ref="A71:A73"/>
    <mergeCell ref="B71:B73"/>
    <mergeCell ref="C71:C73"/>
    <mergeCell ref="A74:A76"/>
    <mergeCell ref="B74:B76"/>
    <mergeCell ref="C74:C76"/>
    <mergeCell ref="A68:A70"/>
    <mergeCell ref="B68:B70"/>
    <mergeCell ref="C68:C70"/>
    <mergeCell ref="A89:A91"/>
    <mergeCell ref="B89:B91"/>
    <mergeCell ref="C89:C91"/>
    <mergeCell ref="A83:A85"/>
    <mergeCell ref="B83:B85"/>
    <mergeCell ref="C83:C85"/>
    <mergeCell ref="A86:A88"/>
    <mergeCell ref="B86:B88"/>
    <mergeCell ref="C86:C88"/>
    <mergeCell ref="A77:A79"/>
    <mergeCell ref="B77:B79"/>
    <mergeCell ref="C77:C79"/>
    <mergeCell ref="A80:A82"/>
  </mergeCells>
  <conditionalFormatting sqref="A8:C8 A14:C14 A17:C17 A20:C20 A23:C23 A26:C26 A29:C29 A32:C32 A35:C35 A38:C38 A41:C41 A44:C44 A47:C47 A50:C50 A53:C53 A56:C56 A59:C59 A62:C62 A65:C65 A71:C71 A74:C74 A77:C77 A80:C80 A83:C83 A12:B13 A15:B16 A18:B19 A21:B22 A24:B25 A27:B28 A30:B31 A33:B34 A36:B37 A39:B40 A42:B43 A45:B46 A48:B49 A51:B52 A54:B55 A57:B58 A60:B61 A63:B64 A72:B73 A75:B76 A78:B79 A81:B82 A89:C89 A87:B88 A69:B70">
    <cfRule type="expression" dxfId="297" priority="620" stopIfTrue="1">
      <formula>$B10=1</formula>
    </cfRule>
  </conditionalFormatting>
  <conditionalFormatting sqref="E32:Y32 E74:Y74 E6:Y6 E50:Y50 D8:Y8 F7:Y7 P47 J80 F53 E71:P71 E14:Y14 E20:Y20 E26:Y26 E35:F35 F38:G38 E41:Y41 E44:Y44 H53:J53 L53 N53 P53 F56:O56 G59:P59 G62:P62 E65:P65 E77:P77 K83:L83 N83:O83 K86:L86 N86:O86">
    <cfRule type="expression" dxfId="296" priority="621" stopIfTrue="1">
      <formula>$A8=FALSE</formula>
    </cfRule>
    <cfRule type="expression" dxfId="295" priority="622" stopIfTrue="1">
      <formula>$B8=1</formula>
    </cfRule>
  </conditionalFormatting>
  <conditionalFormatting sqref="A9:B10">
    <cfRule type="expression" dxfId="294" priority="623" stopIfTrue="1">
      <formula>#REF!=1</formula>
    </cfRule>
  </conditionalFormatting>
  <conditionalFormatting sqref="A11:C11">
    <cfRule type="expression" dxfId="293" priority="617" stopIfTrue="1">
      <formula>$B13=1</formula>
    </cfRule>
  </conditionalFormatting>
  <conditionalFormatting sqref="A84:B85">
    <cfRule type="expression" dxfId="292" priority="624" stopIfTrue="1">
      <formula>#REF!=1</formula>
    </cfRule>
  </conditionalFormatting>
  <conditionalFormatting sqref="A86:C86">
    <cfRule type="expression" dxfId="291" priority="614" stopIfTrue="1">
      <formula>$B88=1</formula>
    </cfRule>
  </conditionalFormatting>
  <conditionalFormatting sqref="A90:B91">
    <cfRule type="expression" dxfId="290" priority="625" stopIfTrue="1">
      <formula>$B92=1</formula>
    </cfRule>
  </conditionalFormatting>
  <conditionalFormatting sqref="D89">
    <cfRule type="expression" dxfId="289" priority="290" stopIfTrue="1">
      <formula>$A91=FALSE</formula>
    </cfRule>
    <cfRule type="expression" dxfId="288" priority="291" stopIfTrue="1">
      <formula>$B91=1</formula>
    </cfRule>
  </conditionalFormatting>
  <conditionalFormatting sqref="D11">
    <cfRule type="expression" dxfId="287" priority="340" stopIfTrue="1">
      <formula>$A13=FALSE</formula>
    </cfRule>
    <cfRule type="expression" dxfId="286" priority="341" stopIfTrue="1">
      <formula>$B13=1</formula>
    </cfRule>
  </conditionalFormatting>
  <conditionalFormatting sqref="D14">
    <cfRule type="expression" dxfId="285" priority="338" stopIfTrue="1">
      <formula>$A16=FALSE</formula>
    </cfRule>
    <cfRule type="expression" dxfId="284" priority="339" stopIfTrue="1">
      <formula>$B16=1</formula>
    </cfRule>
  </conditionalFormatting>
  <conditionalFormatting sqref="D17">
    <cfRule type="expression" dxfId="283" priority="336" stopIfTrue="1">
      <formula>$A19=FALSE</formula>
    </cfRule>
    <cfRule type="expression" dxfId="282" priority="337" stopIfTrue="1">
      <formula>$B19=1</formula>
    </cfRule>
  </conditionalFormatting>
  <conditionalFormatting sqref="D20">
    <cfRule type="expression" dxfId="281" priority="334" stopIfTrue="1">
      <formula>$A22=FALSE</formula>
    </cfRule>
    <cfRule type="expression" dxfId="280" priority="335" stopIfTrue="1">
      <formula>$B22=1</formula>
    </cfRule>
  </conditionalFormatting>
  <conditionalFormatting sqref="D23">
    <cfRule type="expression" dxfId="279" priority="332" stopIfTrue="1">
      <formula>$A25=FALSE</formula>
    </cfRule>
    <cfRule type="expression" dxfId="278" priority="333" stopIfTrue="1">
      <formula>$B25=1</formula>
    </cfRule>
  </conditionalFormatting>
  <conditionalFormatting sqref="D26">
    <cfRule type="expression" dxfId="277" priority="330" stopIfTrue="1">
      <formula>$A28=FALSE</formula>
    </cfRule>
    <cfRule type="expression" dxfId="276" priority="331" stopIfTrue="1">
      <formula>$B28=1</formula>
    </cfRule>
  </conditionalFormatting>
  <conditionalFormatting sqref="D29">
    <cfRule type="expression" dxfId="275" priority="328" stopIfTrue="1">
      <formula>$A31=FALSE</formula>
    </cfRule>
    <cfRule type="expression" dxfId="274" priority="329" stopIfTrue="1">
      <formula>$B31=1</formula>
    </cfRule>
  </conditionalFormatting>
  <conditionalFormatting sqref="D32">
    <cfRule type="expression" dxfId="273" priority="326" stopIfTrue="1">
      <formula>$A34=FALSE</formula>
    </cfRule>
    <cfRule type="expression" dxfId="272" priority="327" stopIfTrue="1">
      <formula>$B34=1</formula>
    </cfRule>
  </conditionalFormatting>
  <conditionalFormatting sqref="D35">
    <cfRule type="expression" dxfId="271" priority="324" stopIfTrue="1">
      <formula>$A37=FALSE</formula>
    </cfRule>
    <cfRule type="expression" dxfId="270" priority="325" stopIfTrue="1">
      <formula>$B37=1</formula>
    </cfRule>
  </conditionalFormatting>
  <conditionalFormatting sqref="D38">
    <cfRule type="expression" dxfId="269" priority="322" stopIfTrue="1">
      <formula>$A40=FALSE</formula>
    </cfRule>
    <cfRule type="expression" dxfId="268" priority="323" stopIfTrue="1">
      <formula>$B40=1</formula>
    </cfRule>
  </conditionalFormatting>
  <conditionalFormatting sqref="D41">
    <cfRule type="expression" dxfId="267" priority="320" stopIfTrue="1">
      <formula>$A43=FALSE</formula>
    </cfRule>
    <cfRule type="expression" dxfId="266" priority="321" stopIfTrue="1">
      <formula>$B43=1</formula>
    </cfRule>
  </conditionalFormatting>
  <conditionalFormatting sqref="D44">
    <cfRule type="expression" dxfId="265" priority="318" stopIfTrue="1">
      <formula>$A46=FALSE</formula>
    </cfRule>
    <cfRule type="expression" dxfId="264" priority="319" stopIfTrue="1">
      <formula>$B46=1</formula>
    </cfRule>
  </conditionalFormatting>
  <conditionalFormatting sqref="D47">
    <cfRule type="expression" dxfId="263" priority="316" stopIfTrue="1">
      <formula>$A49=FALSE</formula>
    </cfRule>
    <cfRule type="expression" dxfId="262" priority="317" stopIfTrue="1">
      <formula>$B49=1</formula>
    </cfRule>
  </conditionalFormatting>
  <conditionalFormatting sqref="D50">
    <cfRule type="expression" dxfId="261" priority="314" stopIfTrue="1">
      <formula>$A52=FALSE</formula>
    </cfRule>
    <cfRule type="expression" dxfId="260" priority="315" stopIfTrue="1">
      <formula>$B52=1</formula>
    </cfRule>
  </conditionalFormatting>
  <conditionalFormatting sqref="D53">
    <cfRule type="expression" dxfId="259" priority="312" stopIfTrue="1">
      <formula>$A55=FALSE</formula>
    </cfRule>
    <cfRule type="expression" dxfId="258" priority="313" stopIfTrue="1">
      <formula>$B55=1</formula>
    </cfRule>
  </conditionalFormatting>
  <conditionalFormatting sqref="D56">
    <cfRule type="expression" dxfId="257" priority="310" stopIfTrue="1">
      <formula>$A58=FALSE</formula>
    </cfRule>
    <cfRule type="expression" dxfId="256" priority="311" stopIfTrue="1">
      <formula>$B58=1</formula>
    </cfRule>
  </conditionalFormatting>
  <conditionalFormatting sqref="D59">
    <cfRule type="expression" dxfId="255" priority="308" stopIfTrue="1">
      <formula>$A61=FALSE</formula>
    </cfRule>
    <cfRule type="expression" dxfId="254" priority="309" stopIfTrue="1">
      <formula>$B61=1</formula>
    </cfRule>
  </conditionalFormatting>
  <conditionalFormatting sqref="D62">
    <cfRule type="expression" dxfId="253" priority="306" stopIfTrue="1">
      <formula>$A64=FALSE</formula>
    </cfRule>
    <cfRule type="expression" dxfId="252" priority="307" stopIfTrue="1">
      <formula>$B64=1</formula>
    </cfRule>
  </conditionalFormatting>
  <conditionalFormatting sqref="D65">
    <cfRule type="expression" dxfId="251" priority="304" stopIfTrue="1">
      <formula>$A67=FALSE</formula>
    </cfRule>
    <cfRule type="expression" dxfId="250" priority="305" stopIfTrue="1">
      <formula>$B67=1</formula>
    </cfRule>
  </conditionalFormatting>
  <conditionalFormatting sqref="D71">
    <cfRule type="expression" dxfId="249" priority="302" stopIfTrue="1">
      <formula>$A73=FALSE</formula>
    </cfRule>
    <cfRule type="expression" dxfId="248" priority="303" stopIfTrue="1">
      <formula>$B73=1</formula>
    </cfRule>
  </conditionalFormatting>
  <conditionalFormatting sqref="D74">
    <cfRule type="expression" dxfId="247" priority="300" stopIfTrue="1">
      <formula>$A76=FALSE</formula>
    </cfRule>
    <cfRule type="expression" dxfId="246" priority="301" stopIfTrue="1">
      <formula>$B76=1</formula>
    </cfRule>
  </conditionalFormatting>
  <conditionalFormatting sqref="D77">
    <cfRule type="expression" dxfId="245" priority="298" stopIfTrue="1">
      <formula>$A79=FALSE</formula>
    </cfRule>
    <cfRule type="expression" dxfId="244" priority="299" stopIfTrue="1">
      <formula>$B79=1</formula>
    </cfRule>
  </conditionalFormatting>
  <conditionalFormatting sqref="D80">
    <cfRule type="expression" dxfId="243" priority="296" stopIfTrue="1">
      <formula>$A82=FALSE</formula>
    </cfRule>
    <cfRule type="expression" dxfId="242" priority="297" stopIfTrue="1">
      <formula>$B82=1</formula>
    </cfRule>
  </conditionalFormatting>
  <conditionalFormatting sqref="D83">
    <cfRule type="expression" dxfId="241" priority="294" stopIfTrue="1">
      <formula>$A85=FALSE</formula>
    </cfRule>
    <cfRule type="expression" dxfId="240" priority="295" stopIfTrue="1">
      <formula>$B85=1</formula>
    </cfRule>
  </conditionalFormatting>
  <conditionalFormatting sqref="D86">
    <cfRule type="expression" dxfId="239" priority="292" stopIfTrue="1">
      <formula>$A88=FALSE</formula>
    </cfRule>
    <cfRule type="expression" dxfId="238" priority="293" stopIfTrue="1">
      <formula>$B88=1</formula>
    </cfRule>
  </conditionalFormatting>
  <conditionalFormatting sqref="E11:F11">
    <cfRule type="expression" dxfId="237" priority="288" stopIfTrue="1">
      <formula>$A13=FALSE</formula>
    </cfRule>
    <cfRule type="expression" dxfId="236" priority="289" stopIfTrue="1">
      <formula>$B13=1</formula>
    </cfRule>
  </conditionalFormatting>
  <conditionalFormatting sqref="E17">
    <cfRule type="expression" dxfId="235" priority="276" stopIfTrue="1">
      <formula>$A19=FALSE</formula>
    </cfRule>
    <cfRule type="expression" dxfId="234" priority="277" stopIfTrue="1">
      <formula>$B19=1</formula>
    </cfRule>
  </conditionalFormatting>
  <conditionalFormatting sqref="Q59">
    <cfRule type="expression" dxfId="233" priority="166" stopIfTrue="1">
      <formula>$A61=FALSE</formula>
    </cfRule>
    <cfRule type="expression" dxfId="232" priority="167" stopIfTrue="1">
      <formula>$B61=1</formula>
    </cfRule>
  </conditionalFormatting>
  <conditionalFormatting sqref="E23">
    <cfRule type="expression" dxfId="231" priority="268" stopIfTrue="1">
      <formula>$A25=FALSE</formula>
    </cfRule>
    <cfRule type="expression" dxfId="230" priority="269" stopIfTrue="1">
      <formula>$B25=1</formula>
    </cfRule>
  </conditionalFormatting>
  <conditionalFormatting sqref="P29">
    <cfRule type="expression" dxfId="229" priority="258" stopIfTrue="1">
      <formula>$A31=FALSE</formula>
    </cfRule>
    <cfRule type="expression" dxfId="228" priority="259" stopIfTrue="1">
      <formula>$B31=1</formula>
    </cfRule>
  </conditionalFormatting>
  <conditionalFormatting sqref="E38">
    <cfRule type="expression" dxfId="227" priority="256" stopIfTrue="1">
      <formula>$A40=FALSE</formula>
    </cfRule>
    <cfRule type="expression" dxfId="226" priority="257" stopIfTrue="1">
      <formula>$B40=1</formula>
    </cfRule>
  </conditionalFormatting>
  <conditionalFormatting sqref="P35">
    <cfRule type="expression" dxfId="225" priority="254" stopIfTrue="1">
      <formula>$A37=FALSE</formula>
    </cfRule>
    <cfRule type="expression" dxfId="224" priority="255" stopIfTrue="1">
      <formula>$B37=1</formula>
    </cfRule>
  </conditionalFormatting>
  <conditionalFormatting sqref="P89">
    <cfRule type="expression" dxfId="223" priority="250" stopIfTrue="1">
      <formula>$A91=FALSE</formula>
    </cfRule>
    <cfRule type="expression" dxfId="222" priority="251" stopIfTrue="1">
      <formula>$B91=1</formula>
    </cfRule>
  </conditionalFormatting>
  <conditionalFormatting sqref="E7">
    <cfRule type="expression" dxfId="221" priority="244" stopIfTrue="1">
      <formula>$A9=FALSE</formula>
    </cfRule>
    <cfRule type="expression" dxfId="220" priority="245" stopIfTrue="1">
      <formula>$B9=1</formula>
    </cfRule>
  </conditionalFormatting>
  <conditionalFormatting sqref="G11:Y11">
    <cfRule type="expression" dxfId="219" priority="226" stopIfTrue="1">
      <formula>$A13=FALSE</formula>
    </cfRule>
    <cfRule type="expression" dxfId="218" priority="227" stopIfTrue="1">
      <formula>$B13=1</formula>
    </cfRule>
  </conditionalFormatting>
  <conditionalFormatting sqref="Q23">
    <cfRule type="expression" dxfId="215" priority="212" stopIfTrue="1">
      <formula>$A25=FALSE</formula>
    </cfRule>
    <cfRule type="expression" dxfId="214" priority="213" stopIfTrue="1">
      <formula>$B25=1</formula>
    </cfRule>
  </conditionalFormatting>
  <conditionalFormatting sqref="R23:Y23">
    <cfRule type="expression" dxfId="213" priority="210" stopIfTrue="1">
      <formula>$A25=FALSE</formula>
    </cfRule>
    <cfRule type="expression" dxfId="212" priority="211" stopIfTrue="1">
      <formula>$B25=1</formula>
    </cfRule>
  </conditionalFormatting>
  <conditionalFormatting sqref="Q29">
    <cfRule type="expression" dxfId="211" priority="204" stopIfTrue="1">
      <formula>$A31=FALSE</formula>
    </cfRule>
    <cfRule type="expression" dxfId="210" priority="205" stopIfTrue="1">
      <formula>$B31=1</formula>
    </cfRule>
  </conditionalFormatting>
  <conditionalFormatting sqref="R29:X29">
    <cfRule type="expression" dxfId="209" priority="202" stopIfTrue="1">
      <formula>$A31=FALSE</formula>
    </cfRule>
    <cfRule type="expression" dxfId="208" priority="203" stopIfTrue="1">
      <formula>$B31=1</formula>
    </cfRule>
  </conditionalFormatting>
  <conditionalFormatting sqref="Q35">
    <cfRule type="expression" dxfId="207" priority="196" stopIfTrue="1">
      <formula>$A37=FALSE</formula>
    </cfRule>
    <cfRule type="expression" dxfId="206" priority="197" stopIfTrue="1">
      <formula>$B37=1</formula>
    </cfRule>
  </conditionalFormatting>
  <conditionalFormatting sqref="R35:Y35">
    <cfRule type="expression" dxfId="205" priority="194" stopIfTrue="1">
      <formula>$A37=FALSE</formula>
    </cfRule>
    <cfRule type="expression" dxfId="204" priority="195" stopIfTrue="1">
      <formula>$B37=1</formula>
    </cfRule>
  </conditionalFormatting>
  <conditionalFormatting sqref="Q47">
    <cfRule type="expression" dxfId="203" priority="182" stopIfTrue="1">
      <formula>$A49=FALSE</formula>
    </cfRule>
    <cfRule type="expression" dxfId="202" priority="183" stopIfTrue="1">
      <formula>$B49=1</formula>
    </cfRule>
  </conditionalFormatting>
  <conditionalFormatting sqref="R47:Y47">
    <cfRule type="expression" dxfId="201" priority="180" stopIfTrue="1">
      <formula>$A49=FALSE</formula>
    </cfRule>
    <cfRule type="expression" dxfId="200" priority="181" stopIfTrue="1">
      <formula>$B49=1</formula>
    </cfRule>
  </conditionalFormatting>
  <conditionalFormatting sqref="V59:Y59">
    <cfRule type="expression" dxfId="199" priority="164" stopIfTrue="1">
      <formula>$A61=FALSE</formula>
    </cfRule>
    <cfRule type="expression" dxfId="198" priority="165" stopIfTrue="1">
      <formula>$B61=1</formula>
    </cfRule>
  </conditionalFormatting>
  <conditionalFormatting sqref="Y71">
    <cfRule type="expression" dxfId="195" priority="154" stopIfTrue="1">
      <formula>$A73=FALSE</formula>
    </cfRule>
    <cfRule type="expression" dxfId="194" priority="155" stopIfTrue="1">
      <formula>$B73=1</formula>
    </cfRule>
  </conditionalFormatting>
  <conditionalFormatting sqref="A66:B67">
    <cfRule type="expression" dxfId="193" priority="626" stopIfTrue="1">
      <formula>$B71=1</formula>
    </cfRule>
  </conditionalFormatting>
  <conditionalFormatting sqref="D68">
    <cfRule type="expression" dxfId="192" priority="114" stopIfTrue="1">
      <formula>$A70=FALSE</formula>
    </cfRule>
    <cfRule type="expression" dxfId="191" priority="115" stopIfTrue="1">
      <formula>$B70=1</formula>
    </cfRule>
  </conditionalFormatting>
  <conditionalFormatting sqref="A68:C68">
    <cfRule type="expression" dxfId="190" priority="113" stopIfTrue="1">
      <formula>$B70=1</formula>
    </cfRule>
  </conditionalFormatting>
  <conditionalFormatting sqref="E68">
    <cfRule type="expression" dxfId="189" priority="111" stopIfTrue="1">
      <formula>$A70=FALSE</formula>
    </cfRule>
    <cfRule type="expression" dxfId="188" priority="112" stopIfTrue="1">
      <formula>$B70=1</formula>
    </cfRule>
  </conditionalFormatting>
  <conditionalFormatting sqref="F68">
    <cfRule type="expression" dxfId="187" priority="109" stopIfTrue="1">
      <formula>$A70=FALSE</formula>
    </cfRule>
    <cfRule type="expression" dxfId="186" priority="110" stopIfTrue="1">
      <formula>$B70=1</formula>
    </cfRule>
  </conditionalFormatting>
  <conditionalFormatting sqref="G68:P68">
    <cfRule type="expression" dxfId="185" priority="107" stopIfTrue="1">
      <formula>$A70=FALSE</formula>
    </cfRule>
    <cfRule type="expression" dxfId="184" priority="108" stopIfTrue="1">
      <formula>$B70=1</formula>
    </cfRule>
  </conditionalFormatting>
  <conditionalFormatting sqref="Q38">
    <cfRule type="expression" dxfId="183" priority="101" stopIfTrue="1">
      <formula>$A40=FALSE</formula>
    </cfRule>
    <cfRule type="expression" dxfId="182" priority="102" stopIfTrue="1">
      <formula>$B40=1</formula>
    </cfRule>
  </conditionalFormatting>
  <conditionalFormatting sqref="R38:Y38">
    <cfRule type="expression" dxfId="181" priority="99" stopIfTrue="1">
      <formula>$A40=FALSE</formula>
    </cfRule>
    <cfRule type="expression" dxfId="180" priority="100" stopIfTrue="1">
      <formula>$B40=1</formula>
    </cfRule>
  </conditionalFormatting>
  <conditionalFormatting sqref="Q56:Y56">
    <cfRule type="expression" dxfId="179" priority="97" stopIfTrue="1">
      <formula>$A58=FALSE</formula>
    </cfRule>
    <cfRule type="expression" dxfId="178" priority="98" stopIfTrue="1">
      <formula>$B58=1</formula>
    </cfRule>
  </conditionalFormatting>
  <conditionalFormatting sqref="Q53:Y53">
    <cfRule type="expression" dxfId="177" priority="95" stopIfTrue="1">
      <formula>$A55=FALSE</formula>
    </cfRule>
    <cfRule type="expression" dxfId="176" priority="96" stopIfTrue="1">
      <formula>$B55=1</formula>
    </cfRule>
  </conditionalFormatting>
  <conditionalFormatting sqref="Q62:Y62">
    <cfRule type="expression" dxfId="175" priority="93" stopIfTrue="1">
      <formula>$A64=FALSE</formula>
    </cfRule>
    <cfRule type="expression" dxfId="174" priority="94" stopIfTrue="1">
      <formula>$B64=1</formula>
    </cfRule>
  </conditionalFormatting>
  <conditionalFormatting sqref="Q68:Y68">
    <cfRule type="expression" dxfId="173" priority="91" stopIfTrue="1">
      <formula>$A70=FALSE</formula>
    </cfRule>
    <cfRule type="expression" dxfId="172" priority="92" stopIfTrue="1">
      <formula>$B70=1</formula>
    </cfRule>
  </conditionalFormatting>
  <conditionalFormatting sqref="Q65:U65">
    <cfRule type="expression" dxfId="171" priority="89" stopIfTrue="1">
      <formula>$A67=FALSE</formula>
    </cfRule>
    <cfRule type="expression" dxfId="170" priority="90" stopIfTrue="1">
      <formula>$B67=1</formula>
    </cfRule>
  </conditionalFormatting>
  <conditionalFormatting sqref="Y65">
    <cfRule type="expression" dxfId="169" priority="87" stopIfTrue="1">
      <formula>$A67=FALSE</formula>
    </cfRule>
    <cfRule type="expression" dxfId="168" priority="88" stopIfTrue="1">
      <formula>$B67=1</formula>
    </cfRule>
  </conditionalFormatting>
  <conditionalFormatting sqref="Q71:X71">
    <cfRule type="expression" dxfId="167" priority="85" stopIfTrue="1">
      <formula>$A73=FALSE</formula>
    </cfRule>
    <cfRule type="expression" dxfId="166" priority="86" stopIfTrue="1">
      <formula>$B73=1</formula>
    </cfRule>
  </conditionalFormatting>
  <conditionalFormatting sqref="Q77:Y77">
    <cfRule type="expression" dxfId="165" priority="83" stopIfTrue="1">
      <formula>$A79=FALSE</formula>
    </cfRule>
    <cfRule type="expression" dxfId="164" priority="84" stopIfTrue="1">
      <formula>$B79=1</formula>
    </cfRule>
  </conditionalFormatting>
  <conditionalFormatting sqref="Q80:Y80">
    <cfRule type="expression" dxfId="163" priority="81" stopIfTrue="1">
      <formula>$A82=FALSE</formula>
    </cfRule>
    <cfRule type="expression" dxfId="162" priority="82" stopIfTrue="1">
      <formula>$B82=1</formula>
    </cfRule>
  </conditionalFormatting>
  <conditionalFormatting sqref="Q83:Y83">
    <cfRule type="expression" dxfId="161" priority="79" stopIfTrue="1">
      <formula>$A85=FALSE</formula>
    </cfRule>
    <cfRule type="expression" dxfId="160" priority="80" stopIfTrue="1">
      <formula>$B85=1</formula>
    </cfRule>
  </conditionalFormatting>
  <conditionalFormatting sqref="Q86:Y86">
    <cfRule type="expression" dxfId="159" priority="77" stopIfTrue="1">
      <formula>$A88=FALSE</formula>
    </cfRule>
    <cfRule type="expression" dxfId="158" priority="78" stopIfTrue="1">
      <formula>$B88=1</formula>
    </cfRule>
  </conditionalFormatting>
  <conditionalFormatting sqref="Q89:Y89">
    <cfRule type="expression" dxfId="157" priority="75" stopIfTrue="1">
      <formula>$A91=FALSE</formula>
    </cfRule>
    <cfRule type="expression" dxfId="156" priority="76" stopIfTrue="1">
      <formula>$B91=1</formula>
    </cfRule>
  </conditionalFormatting>
  <conditionalFormatting sqref="R17:Y17">
    <cfRule type="expression" dxfId="155" priority="73" stopIfTrue="1">
      <formula>$A19=FALSE</formula>
    </cfRule>
    <cfRule type="expression" dxfId="154" priority="74" stopIfTrue="1">
      <formula>$B19=1</formula>
    </cfRule>
  </conditionalFormatting>
  <conditionalFormatting sqref="F17:P17">
    <cfRule type="expression" dxfId="153" priority="71" stopIfTrue="1">
      <formula>$A19=FALSE</formula>
    </cfRule>
    <cfRule type="expression" dxfId="152" priority="72" stopIfTrue="1">
      <formula>$B19=1</formula>
    </cfRule>
  </conditionalFormatting>
  <conditionalFormatting sqref="F23:P23">
    <cfRule type="expression" dxfId="151" priority="69" stopIfTrue="1">
      <formula>$A25=FALSE</formula>
    </cfRule>
    <cfRule type="expression" dxfId="150" priority="70" stopIfTrue="1">
      <formula>$B25=1</formula>
    </cfRule>
  </conditionalFormatting>
  <conditionalFormatting sqref="E29:O29">
    <cfRule type="expression" dxfId="149" priority="67" stopIfTrue="1">
      <formula>$A31=FALSE</formula>
    </cfRule>
    <cfRule type="expression" dxfId="148" priority="68" stopIfTrue="1">
      <formula>$B31=1</formula>
    </cfRule>
  </conditionalFormatting>
  <conditionalFormatting sqref="G35:O35">
    <cfRule type="expression" dxfId="147" priority="65" stopIfTrue="1">
      <formula>$A37=FALSE</formula>
    </cfRule>
    <cfRule type="expression" dxfId="146" priority="66" stopIfTrue="1">
      <formula>$B37=1</formula>
    </cfRule>
  </conditionalFormatting>
  <conditionalFormatting sqref="P38">
    <cfRule type="expression" dxfId="145" priority="63" stopIfTrue="1">
      <formula>$A40=FALSE</formula>
    </cfRule>
    <cfRule type="expression" dxfId="144" priority="64" stopIfTrue="1">
      <formula>$B40=1</formula>
    </cfRule>
  </conditionalFormatting>
  <conditionalFormatting sqref="H38:O38">
    <cfRule type="expression" dxfId="143" priority="61" stopIfTrue="1">
      <formula>$A40=FALSE</formula>
    </cfRule>
    <cfRule type="expression" dxfId="142" priority="62" stopIfTrue="1">
      <formula>$B40=1</formula>
    </cfRule>
  </conditionalFormatting>
  <conditionalFormatting sqref="E47:O47">
    <cfRule type="expression" dxfId="141" priority="59" stopIfTrue="1">
      <formula>$A49=FALSE</formula>
    </cfRule>
    <cfRule type="expression" dxfId="140" priority="60" stopIfTrue="1">
      <formula>$B49=1</formula>
    </cfRule>
  </conditionalFormatting>
  <conditionalFormatting sqref="E53">
    <cfRule type="expression" dxfId="139" priority="57" stopIfTrue="1">
      <formula>$A55=FALSE</formula>
    </cfRule>
    <cfRule type="expression" dxfId="138" priority="58" stopIfTrue="1">
      <formula>$B55=1</formula>
    </cfRule>
  </conditionalFormatting>
  <conditionalFormatting sqref="G53">
    <cfRule type="expression" dxfId="137" priority="55" stopIfTrue="1">
      <formula>$A55=FALSE</formula>
    </cfRule>
    <cfRule type="expression" dxfId="136" priority="56" stopIfTrue="1">
      <formula>$B55=1</formula>
    </cfRule>
  </conditionalFormatting>
  <conditionalFormatting sqref="K53">
    <cfRule type="expression" dxfId="135" priority="51" stopIfTrue="1">
      <formula>$A55=FALSE</formula>
    </cfRule>
    <cfRule type="expression" dxfId="134" priority="52" stopIfTrue="1">
      <formula>$B55=1</formula>
    </cfRule>
  </conditionalFormatting>
  <conditionalFormatting sqref="M53">
    <cfRule type="expression" dxfId="133" priority="49" stopIfTrue="1">
      <formula>$A55=FALSE</formula>
    </cfRule>
    <cfRule type="expression" dxfId="132" priority="50" stopIfTrue="1">
      <formula>$B55=1</formula>
    </cfRule>
  </conditionalFormatting>
  <conditionalFormatting sqref="O53">
    <cfRule type="expression" dxfId="131" priority="47" stopIfTrue="1">
      <formula>$A55=FALSE</formula>
    </cfRule>
    <cfRule type="expression" dxfId="130" priority="48" stopIfTrue="1">
      <formula>$B55=1</formula>
    </cfRule>
  </conditionalFormatting>
  <conditionalFormatting sqref="E56">
    <cfRule type="expression" dxfId="129" priority="45" stopIfTrue="1">
      <formula>$A58=FALSE</formula>
    </cfRule>
    <cfRule type="expression" dxfId="128" priority="46" stopIfTrue="1">
      <formula>$B58=1</formula>
    </cfRule>
  </conditionalFormatting>
  <conditionalFormatting sqref="P56">
    <cfRule type="expression" dxfId="127" priority="43" stopIfTrue="1">
      <formula>$A58=FALSE</formula>
    </cfRule>
    <cfRule type="expression" dxfId="126" priority="44" stopIfTrue="1">
      <formula>$B58=1</formula>
    </cfRule>
  </conditionalFormatting>
  <conditionalFormatting sqref="E59:F59">
    <cfRule type="expression" dxfId="125" priority="41" stopIfTrue="1">
      <formula>$A61=FALSE</formula>
    </cfRule>
    <cfRule type="expression" dxfId="124" priority="42" stopIfTrue="1">
      <formula>$B61=1</formula>
    </cfRule>
  </conditionalFormatting>
  <conditionalFormatting sqref="E62">
    <cfRule type="expression" dxfId="123" priority="39" stopIfTrue="1">
      <formula>$A64=FALSE</formula>
    </cfRule>
    <cfRule type="expression" dxfId="122" priority="40" stopIfTrue="1">
      <formula>$B64=1</formula>
    </cfRule>
  </conditionalFormatting>
  <conditionalFormatting sqref="F62">
    <cfRule type="expression" dxfId="121" priority="37" stopIfTrue="1">
      <formula>$A64=FALSE</formula>
    </cfRule>
    <cfRule type="expression" dxfId="120" priority="38" stopIfTrue="1">
      <formula>$B64=1</formula>
    </cfRule>
  </conditionalFormatting>
  <conditionalFormatting sqref="E80:I80">
    <cfRule type="expression" dxfId="119" priority="35" stopIfTrue="1">
      <formula>$A82=FALSE</formula>
    </cfRule>
    <cfRule type="expression" dxfId="118" priority="36" stopIfTrue="1">
      <formula>$B82=1</formula>
    </cfRule>
  </conditionalFormatting>
  <conditionalFormatting sqref="K80:P80">
    <cfRule type="expression" dxfId="117" priority="33" stopIfTrue="1">
      <formula>$A82=FALSE</formula>
    </cfRule>
    <cfRule type="expression" dxfId="116" priority="34" stopIfTrue="1">
      <formula>$B82=1</formula>
    </cfRule>
  </conditionalFormatting>
  <conditionalFormatting sqref="E83:J83">
    <cfRule type="expression" dxfId="115" priority="31" stopIfTrue="1">
      <formula>$A85=FALSE</formula>
    </cfRule>
    <cfRule type="expression" dxfId="114" priority="32" stopIfTrue="1">
      <formula>$B85=1</formula>
    </cfRule>
  </conditionalFormatting>
  <conditionalFormatting sqref="E86:J86">
    <cfRule type="expression" dxfId="113" priority="29" stopIfTrue="1">
      <formula>$A88=FALSE</formula>
    </cfRule>
    <cfRule type="expression" dxfId="112" priority="30" stopIfTrue="1">
      <formula>$B88=1</formula>
    </cfRule>
  </conditionalFormatting>
  <conditionalFormatting sqref="E89:O89">
    <cfRule type="expression" dxfId="111" priority="27" stopIfTrue="1">
      <formula>$A91=FALSE</formula>
    </cfRule>
    <cfRule type="expression" dxfId="110" priority="28" stopIfTrue="1">
      <formula>$B91=1</formula>
    </cfRule>
  </conditionalFormatting>
  <conditionalFormatting sqref="M86">
    <cfRule type="expression" dxfId="109" priority="25" stopIfTrue="1">
      <formula>$A88=FALSE</formula>
    </cfRule>
    <cfRule type="expression" dxfId="108" priority="26" stopIfTrue="1">
      <formula>$B88=1</formula>
    </cfRule>
  </conditionalFormatting>
  <conditionalFormatting sqref="M83">
    <cfRule type="expression" dxfId="107" priority="23" stopIfTrue="1">
      <formula>$A85=FALSE</formula>
    </cfRule>
    <cfRule type="expression" dxfId="106" priority="24" stopIfTrue="1">
      <formula>$B85=1</formula>
    </cfRule>
  </conditionalFormatting>
  <conditionalFormatting sqref="P83">
    <cfRule type="expression" dxfId="105" priority="21" stopIfTrue="1">
      <formula>$A85=FALSE</formula>
    </cfRule>
    <cfRule type="expression" dxfId="104" priority="22" stopIfTrue="1">
      <formula>$B85=1</formula>
    </cfRule>
  </conditionalFormatting>
  <conditionalFormatting sqref="P86">
    <cfRule type="expression" dxfId="103" priority="19" stopIfTrue="1">
      <formula>$A88=FALSE</formula>
    </cfRule>
    <cfRule type="expression" dxfId="102" priority="20" stopIfTrue="1">
      <formula>$B88=1</formula>
    </cfRule>
  </conditionalFormatting>
  <conditionalFormatting sqref="R59">
    <cfRule type="expression" dxfId="87" priority="17" stopIfTrue="1">
      <formula>$A61=FALSE</formula>
    </cfRule>
    <cfRule type="expression" dxfId="86" priority="18" stopIfTrue="1">
      <formula>$B61=1</formula>
    </cfRule>
  </conditionalFormatting>
  <conditionalFormatting sqref="S59">
    <cfRule type="expression" dxfId="83" priority="15" stopIfTrue="1">
      <formula>$A61=FALSE</formula>
    </cfRule>
    <cfRule type="expression" dxfId="82" priority="16" stopIfTrue="1">
      <formula>$B61=1</formula>
    </cfRule>
  </conditionalFormatting>
  <conditionalFormatting sqref="T59">
    <cfRule type="expression" dxfId="79" priority="13" stopIfTrue="1">
      <formula>$A61=FALSE</formula>
    </cfRule>
    <cfRule type="expression" dxfId="78" priority="14" stopIfTrue="1">
      <formula>$B61=1</formula>
    </cfRule>
  </conditionalFormatting>
  <conditionalFormatting sqref="U59">
    <cfRule type="expression" dxfId="75" priority="11" stopIfTrue="1">
      <formula>$A61=FALSE</formula>
    </cfRule>
    <cfRule type="expression" dxfId="74" priority="12" stopIfTrue="1">
      <formula>$B61=1</formula>
    </cfRule>
  </conditionalFormatting>
  <conditionalFormatting sqref="V65">
    <cfRule type="expression" dxfId="41" priority="9" stopIfTrue="1">
      <formula>$A67=FALSE</formula>
    </cfRule>
    <cfRule type="expression" dxfId="40" priority="10" stopIfTrue="1">
      <formula>$B67=1</formula>
    </cfRule>
  </conditionalFormatting>
  <conditionalFormatting sqref="W65">
    <cfRule type="expression" dxfId="37" priority="7" stopIfTrue="1">
      <formula>$A67=FALSE</formula>
    </cfRule>
    <cfRule type="expression" dxfId="36" priority="8" stopIfTrue="1">
      <formula>$B67=1</formula>
    </cfRule>
  </conditionalFormatting>
  <conditionalFormatting sqref="X65">
    <cfRule type="expression" dxfId="33" priority="5" stopIfTrue="1">
      <formula>$A67=FALSE</formula>
    </cfRule>
    <cfRule type="expression" dxfId="32" priority="6" stopIfTrue="1">
      <formula>$B67=1</formula>
    </cfRule>
  </conditionalFormatting>
  <conditionalFormatting sqref="Q17">
    <cfRule type="expression" dxfId="7" priority="3" stopIfTrue="1">
      <formula>$A19=FALSE</formula>
    </cfRule>
    <cfRule type="expression" dxfId="6" priority="4" stopIfTrue="1">
      <formula>$B19=1</formula>
    </cfRule>
  </conditionalFormatting>
  <conditionalFormatting sqref="Y29">
    <cfRule type="expression" dxfId="3" priority="1" stopIfTrue="1">
      <formula>$A31=FALSE</formula>
    </cfRule>
    <cfRule type="expression" dxfId="2" priority="2" stopIfTrue="1">
      <formula>$B31=1</formula>
    </cfRule>
  </conditionalFormatting>
  <pageMargins left="0.51181102362204722" right="0.51181102362204722" top="0.78740157480314965" bottom="0.78740157480314965" header="0.31496062992125984" footer="0.31496062992125984"/>
  <pageSetup paperSize="9" scale="5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Plan3!Area_de_impressao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Daisiana Frozi Brisola</dc:creator>
  <cp:lastModifiedBy>Daisiana Frozi Brisola</cp:lastModifiedBy>
  <cp:lastPrinted>2020-04-30T18:22:49Z</cp:lastPrinted>
  <dcterms:created xsi:type="dcterms:W3CDTF">2019-03-29T17:17:41Z</dcterms:created>
  <dcterms:modified xsi:type="dcterms:W3CDTF">2022-08-26T14:18:24Z</dcterms:modified>
</cp:coreProperties>
</file>